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I_IT\Desktop\New folder (9)\New folder\"/>
    </mc:Choice>
  </mc:AlternateContent>
  <bookViews>
    <workbookView xWindow="0" yWindow="0" windowWidth="23040" windowHeight="9084" activeTab="3"/>
  </bookViews>
  <sheets>
    <sheet name="1.แบบรายงานผลปฏิบัติงาน " sheetId="1" r:id="rId1"/>
    <sheet name="2.ข้อตกลงและการประเมินผล" sheetId="6" r:id="rId2"/>
    <sheet name="Sheet1" sheetId="5" state="hidden" r:id="rId3"/>
    <sheet name="3.สรุปผล" sheetId="4" r:id="rId4"/>
    <sheet name="วิจัย" sheetId="2" r:id="rId5"/>
  </sheets>
  <definedNames>
    <definedName name="_xlnm.Print_Area" localSheetId="3">'3.สรุปผล'!$A$1:$I$45</definedName>
  </definedNames>
  <calcPr calcId="152511"/>
</workbook>
</file>

<file path=xl/calcChain.xml><?xml version="1.0" encoding="utf-8"?>
<calcChain xmlns="http://schemas.openxmlformats.org/spreadsheetml/2006/main">
  <c r="F24" i="4" l="1"/>
  <c r="E24" i="4"/>
  <c r="E23" i="4"/>
  <c r="F23" i="4"/>
  <c r="F22" i="4"/>
  <c r="E22" i="4"/>
  <c r="F21" i="4"/>
  <c r="E21" i="4"/>
  <c r="F20" i="4"/>
  <c r="E20" i="4"/>
  <c r="F19" i="4"/>
  <c r="E19" i="4"/>
  <c r="F17" i="4"/>
  <c r="E17" i="4"/>
  <c r="F13" i="4"/>
  <c r="F12" i="4"/>
  <c r="F10" i="4"/>
  <c r="F11" i="4"/>
  <c r="F5" i="4"/>
  <c r="F7" i="4"/>
  <c r="F6" i="4"/>
  <c r="F4" i="4"/>
  <c r="F3" i="4"/>
  <c r="G84" i="6"/>
  <c r="I142" i="6"/>
  <c r="I141" i="6"/>
  <c r="I135" i="6"/>
  <c r="I134" i="6"/>
  <c r="I133" i="6"/>
  <c r="I132" i="6"/>
  <c r="I126" i="6"/>
  <c r="I125" i="6"/>
  <c r="I124" i="6"/>
  <c r="I119" i="6"/>
  <c r="I118" i="6"/>
  <c r="I117" i="6"/>
  <c r="I116" i="6"/>
  <c r="I110" i="6"/>
  <c r="I109" i="6"/>
  <c r="I108" i="6"/>
  <c r="I107" i="6"/>
  <c r="I101" i="6"/>
  <c r="I100" i="6"/>
  <c r="I99" i="6"/>
  <c r="I98" i="6"/>
  <c r="I91" i="6"/>
  <c r="I90" i="6"/>
  <c r="I89" i="6"/>
  <c r="I88" i="6"/>
  <c r="I87" i="6"/>
  <c r="I80" i="6"/>
  <c r="I79" i="6"/>
  <c r="I74" i="6"/>
  <c r="I73" i="6"/>
  <c r="I68" i="6"/>
  <c r="I67" i="6"/>
  <c r="I61" i="6"/>
  <c r="I60" i="6"/>
  <c r="I59" i="6"/>
  <c r="I51" i="6"/>
  <c r="I50" i="6"/>
  <c r="I49" i="6"/>
  <c r="I44" i="6"/>
  <c r="I43" i="6"/>
  <c r="I42" i="6"/>
  <c r="I36" i="6"/>
  <c r="I35" i="6"/>
  <c r="I34" i="6"/>
  <c r="I29" i="6"/>
  <c r="I28" i="6"/>
  <c r="I27" i="6"/>
  <c r="I13" i="6"/>
  <c r="I12" i="6"/>
  <c r="I11" i="6"/>
  <c r="I10" i="6"/>
  <c r="F14" i="4" l="1"/>
  <c r="I120" i="6"/>
  <c r="I121" i="6" s="1"/>
  <c r="I127" i="6"/>
  <c r="I128" i="6" s="1"/>
  <c r="I129" i="6" s="1"/>
  <c r="I81" i="6"/>
  <c r="I82" i="6" s="1"/>
  <c r="I62" i="6"/>
  <c r="I63" i="6" s="1"/>
  <c r="I14" i="6"/>
  <c r="I15" i="6" s="1"/>
  <c r="I69" i="6"/>
  <c r="I70" i="6" s="1"/>
  <c r="I45" i="6"/>
  <c r="I46" i="6" s="1"/>
  <c r="I75" i="6"/>
  <c r="I76" i="6" s="1"/>
  <c r="I136" i="6"/>
  <c r="I137" i="6" s="1"/>
  <c r="I138" i="6" s="1"/>
  <c r="I102" i="6"/>
  <c r="I103" i="6" s="1"/>
  <c r="I104" i="6" s="1"/>
  <c r="I30" i="6"/>
  <c r="I31" i="6" s="1"/>
  <c r="I52" i="6"/>
  <c r="I53" i="6" s="1"/>
  <c r="I92" i="6"/>
  <c r="I93" i="6" s="1"/>
  <c r="I94" i="6" s="1"/>
  <c r="I37" i="6"/>
  <c r="I38" i="6" s="1"/>
  <c r="I111" i="6"/>
  <c r="I112" i="6" s="1"/>
  <c r="I113" i="6" s="1"/>
  <c r="I143" i="6"/>
  <c r="I144" i="6" s="1"/>
  <c r="I145" i="6" s="1"/>
  <c r="G57" i="6" l="1"/>
  <c r="F25" i="4" l="1"/>
  <c r="H475" i="1" l="1"/>
  <c r="H474" i="1"/>
  <c r="H473" i="1"/>
  <c r="H472" i="1"/>
  <c r="H471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E226" i="1"/>
  <c r="E233" i="1" s="1"/>
  <c r="H185" i="1"/>
  <c r="H176" i="1"/>
  <c r="H175" i="1"/>
  <c r="H174" i="1"/>
  <c r="H173" i="1"/>
  <c r="H166" i="1"/>
  <c r="H165" i="1"/>
  <c r="H164" i="1"/>
  <c r="H157" i="1"/>
  <c r="H156" i="1"/>
  <c r="H155" i="1"/>
  <c r="H154" i="1"/>
  <c r="H147" i="1"/>
  <c r="H146" i="1"/>
  <c r="H140" i="1"/>
  <c r="H139" i="1"/>
  <c r="H132" i="1"/>
  <c r="H131" i="1"/>
  <c r="H130" i="1"/>
  <c r="H129" i="1"/>
  <c r="H128" i="1"/>
  <c r="H127" i="1"/>
  <c r="H118" i="1"/>
  <c r="H117" i="1"/>
  <c r="H114" i="1"/>
  <c r="H113" i="1"/>
  <c r="H110" i="1"/>
  <c r="H109" i="1"/>
  <c r="H106" i="1"/>
  <c r="H105" i="1"/>
  <c r="G98" i="1"/>
  <c r="F98" i="1"/>
  <c r="H96" i="1"/>
  <c r="H95" i="1"/>
  <c r="H94" i="1"/>
  <c r="G93" i="1"/>
  <c r="F93" i="1"/>
  <c r="H91" i="1"/>
  <c r="H90" i="1"/>
  <c r="H89" i="1"/>
  <c r="G88" i="1"/>
  <c r="F88" i="1"/>
  <c r="H86" i="1"/>
  <c r="H85" i="1"/>
  <c r="H84" i="1"/>
  <c r="G83" i="1"/>
  <c r="F83" i="1"/>
  <c r="H81" i="1"/>
  <c r="H80" i="1"/>
  <c r="H79" i="1"/>
  <c r="H69" i="1"/>
  <c r="H68" i="1"/>
  <c r="H65" i="1"/>
  <c r="H64" i="1"/>
  <c r="H61" i="1"/>
  <c r="H60" i="1"/>
  <c r="H57" i="1"/>
  <c r="H56" i="1"/>
  <c r="H53" i="1"/>
  <c r="H52" i="1"/>
  <c r="H49" i="1"/>
  <c r="H48" i="1"/>
  <c r="G37" i="1"/>
  <c r="F37" i="1"/>
  <c r="H35" i="1"/>
  <c r="H34" i="1"/>
  <c r="H33" i="1"/>
  <c r="G32" i="1"/>
  <c r="F32" i="1"/>
  <c r="H30" i="1"/>
  <c r="H29" i="1"/>
  <c r="H28" i="1"/>
  <c r="G27" i="1"/>
  <c r="F27" i="1"/>
  <c r="H25" i="1"/>
  <c r="H24" i="1"/>
  <c r="H23" i="1"/>
  <c r="G22" i="1"/>
  <c r="F22" i="1"/>
  <c r="H20" i="1"/>
  <c r="H19" i="1"/>
  <c r="H18" i="1"/>
  <c r="H88" i="1" l="1"/>
  <c r="H177" i="1"/>
  <c r="H476" i="1"/>
  <c r="H477" i="1" s="1"/>
  <c r="H32" i="1"/>
  <c r="H112" i="1"/>
  <c r="H141" i="1"/>
  <c r="H71" i="1"/>
  <c r="H93" i="1"/>
  <c r="G99" i="1"/>
  <c r="H158" i="1"/>
  <c r="H167" i="1"/>
  <c r="H37" i="1"/>
  <c r="H22" i="1"/>
  <c r="G38" i="1"/>
  <c r="H59" i="1"/>
  <c r="H67" i="1"/>
  <c r="H83" i="1"/>
  <c r="H108" i="1"/>
  <c r="H55" i="1"/>
  <c r="H116" i="1"/>
  <c r="H133" i="1"/>
  <c r="H465" i="1"/>
  <c r="H466" i="1" s="1"/>
  <c r="F38" i="1"/>
  <c r="H27" i="1"/>
  <c r="H51" i="1"/>
  <c r="H63" i="1"/>
  <c r="F99" i="1"/>
  <c r="H98" i="1"/>
  <c r="H120" i="1"/>
  <c r="H148" i="1"/>
  <c r="H38" i="1" l="1"/>
  <c r="H99" i="1"/>
  <c r="H121" i="1"/>
  <c r="H72" i="1"/>
  <c r="H186" i="1" l="1"/>
  <c r="E11" i="1" s="1"/>
  <c r="F13" i="1" s="1"/>
  <c r="F8" i="4" l="1"/>
  <c r="F26" i="4" s="1"/>
  <c r="C27" i="2"/>
  <c r="D27" i="2"/>
  <c r="B27" i="2"/>
  <c r="F27" i="4" l="1"/>
  <c r="F30" i="4" s="1"/>
</calcChain>
</file>

<file path=xl/sharedStrings.xml><?xml version="1.0" encoding="utf-8"?>
<sst xmlns="http://schemas.openxmlformats.org/spreadsheetml/2006/main" count="1115" uniqueCount="592">
  <si>
    <t>แบบรายงานผลการปฏิบัติงานของคณาจารย์ประจำเพื่อประเมินผลสัมฤทธิ์ของงาน</t>
  </si>
  <si>
    <t>คณะเกษตรศาสตร์  มหาวิทยาลัยเทคโนโลยีราชมงคลศรีวิชัย</t>
  </si>
  <si>
    <t>ชื่อ - สุกล</t>
  </si>
  <si>
    <t>ตำแหน่งทางวิชาการ</t>
  </si>
  <si>
    <t>ตำแหน่งบริหาร</t>
  </si>
  <si>
    <t>สาขา</t>
  </si>
  <si>
    <t>=</t>
  </si>
  <si>
    <t>ชั่วโมง</t>
  </si>
  <si>
    <t>(1.1.1+1.1.2+1.1.3+1.1.4+1.1.5+1.1.6+1.1.7+1.1.8+1.1.9+1.1.10+1.1.11)</t>
  </si>
  <si>
    <t>รหัสวิชา</t>
  </si>
  <si>
    <t>ชื่อวิชา</t>
  </si>
  <si>
    <t>ภาระงานสอน</t>
  </si>
  <si>
    <t>เกณฑ์ที่กำหนด</t>
  </si>
  <si>
    <t>จำนวน</t>
  </si>
  <si>
    <t>หน่วยกิต</t>
  </si>
  <si>
    <t>ภาระงาน</t>
  </si>
  <si>
    <t>นักศึกษา</t>
  </si>
  <si>
    <t>บรรยาย</t>
  </si>
  <si>
    <t>ชั่วโมง/สัปดาห์</t>
  </si>
  <si>
    <t>การเตรียมสอน</t>
  </si>
  <si>
    <t>0.61 ชม/สป./หน่วยกิต</t>
  </si>
  <si>
    <t>การสอน</t>
  </si>
  <si>
    <t>1 ชม./สป/หน่วยกิต</t>
  </si>
  <si>
    <t>การวัดและประเมินผล</t>
  </si>
  <si>
    <t>0.013 ชม./สป/หน่วยกิต/คน</t>
  </si>
  <si>
    <t>% การสอน (กรณีสอนร่วม)</t>
  </si>
  <si>
    <t>รวม</t>
  </si>
  <si>
    <t>การฝึกปฏิบัติ</t>
  </si>
  <si>
    <t>1 ชม/1 ชม. ทำงาน</t>
  </si>
  <si>
    <t>1-15 คน</t>
  </si>
  <si>
    <t>0.067 x จำนวนคนที่เพิ่มขึ้น</t>
  </si>
  <si>
    <t>รวม ภาระงาน 1.1.2</t>
  </si>
  <si>
    <t>1 ชม/สป./หน่วยกิต</t>
  </si>
  <si>
    <t>0.1 ชม./สป/หน่วยกิต/คน</t>
  </si>
  <si>
    <t>รวม ภาระงาน 1.1.4</t>
  </si>
  <si>
    <t xml:space="preserve">           1.1.5 การฝึกงานภายใน ภายนอก นิเทศงาน/สอน  สหกิจศึกษา ในระดับต่ำกว่าปริญญาตรีและระดับปริญญาตรี</t>
  </si>
  <si>
    <t>งาน /กิจกรรม</t>
  </si>
  <si>
    <t xml:space="preserve"> การฝึกงานภายใน</t>
  </si>
  <si>
    <t>ผู้จัดการวิชา</t>
  </si>
  <si>
    <t xml:space="preserve">1 ชม./15 คน/ภาคการศึกษา  </t>
  </si>
  <si>
    <t>ผู้ควบคุมดูแล</t>
  </si>
  <si>
    <t>จำนวนชั่วโมงปฏิบัติจริงต่อภาค</t>
  </si>
  <si>
    <t xml:space="preserve"> การฝึกงานภายนอก</t>
  </si>
  <si>
    <t>ผู้นิเทศ</t>
  </si>
  <si>
    <t>ไม่เกิน 15 ชม./ภาคการศึกษา</t>
  </si>
  <si>
    <t>สหกิจ</t>
  </si>
  <si>
    <t xml:space="preserve">2 ชม./15 คน/ภาคการศึกษา  </t>
  </si>
  <si>
    <t>รวม ภาระงาน 1.1.5</t>
  </si>
  <si>
    <t xml:space="preserve">           1.1.6 การเป็นผู้สอนรายวิชาสัมมนา หรือเป็นอาจารย์ที่ปรึกษาเรื่องสัมมนาของนักศึกษาระดับปริญญาตรี</t>
  </si>
  <si>
    <t>เรื่อง</t>
  </si>
  <si>
    <t>ชั่วโมงสอน</t>
  </si>
  <si>
    <t>1.5 ชม./ชม.การสอน/สป.</t>
  </si>
  <si>
    <t>การเป็นอาจารย์ที่ปรึกษาเรื่องสัมมนาของนักศึกษา</t>
  </si>
  <si>
    <t>0.5 ชม./สป.</t>
  </si>
  <si>
    <t>รวม ภาระงาน 1.1.6</t>
  </si>
  <si>
    <t xml:space="preserve">           1.1.7 การเป็นผู้สอนรายวิชาสัมมนา หรือเป็นอาจารย์ที่ปรึกษาเรื่องสัมมนาของนักศึกษาระดับปริญญาโท</t>
  </si>
  <si>
    <t>รวม ภาระงาน 1.1.7</t>
  </si>
  <si>
    <t xml:space="preserve">           1.1.8 การเป็นที่ปรึกษา โครงการ ปัญหาพิเศษ หัวข้อเฉพาะทาง ศิลปนิพนธ์ ภาคนิพนธ์ ระดับปริญญาตรี</t>
  </si>
  <si>
    <t>จำนวนโครงการ/เรื่อง</t>
  </si>
  <si>
    <t>การเป็นอาจารย์ที่ปรึกษาหลัก (Advicer)</t>
  </si>
  <si>
    <t>2 ชม./สป/โครงการ/หน่วยกิต</t>
  </si>
  <si>
    <t>การเป็นอาจารย์ที่ปรึกษาร่วม (Co-Advicer)</t>
  </si>
  <si>
    <t>1 ชม./สป/โครงการ/หน่วยกิต</t>
  </si>
  <si>
    <t>การเป็นกรรมการพิจารณาโครงร่างและสอบ</t>
  </si>
  <si>
    <t>1 ชม./โครงการ</t>
  </si>
  <si>
    <t>การเป็นผู้สอนรายวิชาปัญหาพิเศษ/โครงงาน</t>
  </si>
  <si>
    <t>1.5 ชม./ชม.การปฏิบัติงาน</t>
  </si>
  <si>
    <t>รวม ภาระงาน 1.1.8</t>
  </si>
  <si>
    <t xml:space="preserve">           1.1.9 การเป็นอาจารย์ที่ปรึกษา ค้นคว้าอิสระ ระดับปริญญาโท  (เฉพาะภาคเรียนที่เปิดรายวิชาเท่านั้นและไม่เกิน 15 คน/ภาคการศึกษา)</t>
  </si>
  <si>
    <t>การเป็นกรรมการสอบค้นคว้าอิสระ</t>
  </si>
  <si>
    <t>6 ชม./โครงการ</t>
  </si>
  <si>
    <t>รวม ภาระงาน 1.1.9</t>
  </si>
  <si>
    <t xml:space="preserve">           1.1.10 การเป็นผู้สอนหรือที่ปรึกษาวิทยานิพนธ์ ระดับปริญญาโท (เฉพาะภาคเรียนที่เปิดรายวิชาเท่านั้นและไม่เกิน 5 คน/ภาคการศึกษา)</t>
  </si>
  <si>
    <t>3 ชม./สป/เรื่อง/หน่วยกิต</t>
  </si>
  <si>
    <t>1 ชม./สป/เรื่อง/หน่วยกิต</t>
  </si>
  <si>
    <t>3 ชม./เรื่อง</t>
  </si>
  <si>
    <t>การเป็นกรรมการสอบวิทยานิพนธ์</t>
  </si>
  <si>
    <t>1.5 ชม./จำนวนชั่วโมงสอบ</t>
  </si>
  <si>
    <t xml:space="preserve">           1.1.11 การเป็นกรรมการสอบประมวลความรู้และสอบวัดคุณสมบัติของนักศึกษาระดับปริญญาโท (ต้องมีคำสั่ง)</t>
  </si>
  <si>
    <t xml:space="preserve"> จำนวนนักศึกษา</t>
  </si>
  <si>
    <t>การเป็นประธานกรรมการสอบ</t>
  </si>
  <si>
    <t>2 ชม./นักศึกษา 1 คน</t>
  </si>
  <si>
    <t>การเป็นกรรมการสอบร่วม</t>
  </si>
  <si>
    <t>รวม ภาระงาน 1.11</t>
  </si>
  <si>
    <t>รวม ภาระงาน 1.1</t>
  </si>
  <si>
    <t>%</t>
  </si>
  <si>
    <t>1.</t>
  </si>
  <si>
    <t>2.</t>
  </si>
  <si>
    <t>3.</t>
  </si>
  <si>
    <t>4.</t>
  </si>
  <si>
    <t>5.</t>
  </si>
  <si>
    <t>ชื่อเรื่องงานวิจัย / สิ่งประดิษฐ์</t>
  </si>
  <si>
    <t>งบประมาณ</t>
  </si>
  <si>
    <t>2. งานที่ปรากฏเป็นผลงานทางวิชาการ</t>
  </si>
  <si>
    <t>เอกสารหลักฐาน (ถ้ามี)</t>
  </si>
  <si>
    <t>การเป็นผู้สอนรายวิชาสัมมนา (เฉพาะอาจารย์ประจำวิชา)</t>
  </si>
  <si>
    <t>1. ด้านงานสอน</t>
  </si>
  <si>
    <t>การบูรณาการ</t>
  </si>
  <si>
    <t>6.</t>
  </si>
  <si>
    <t>การมีส่วนร่วมในโครงการวิจัย (%)</t>
  </si>
  <si>
    <t>ระดับคะแนน</t>
  </si>
  <si>
    <t>รวมคะแนน</t>
  </si>
  <si>
    <t>สถานะการมีส่วนร่วม</t>
  </si>
  <si>
    <t>เรื่อง/ว.ด.ป</t>
  </si>
  <si>
    <t>บทบาทการเป็นที่ปรึกษา</t>
  </si>
  <si>
    <t>วดป.</t>
  </si>
  <si>
    <t>4</t>
  </si>
  <si>
    <t>1</t>
  </si>
  <si>
    <t>2</t>
  </si>
  <si>
    <t>3</t>
  </si>
  <si>
    <t>5</t>
  </si>
  <si>
    <t>6</t>
  </si>
  <si>
    <t>7</t>
  </si>
  <si>
    <t>8</t>
  </si>
  <si>
    <t>9</t>
  </si>
  <si>
    <t>สาขาสังกัด</t>
  </si>
  <si>
    <t>ผลการประเมิน 5 ส. (%)</t>
  </si>
  <si>
    <t>ลักษณะงาน</t>
  </si>
  <si>
    <t>ของงาน</t>
  </si>
  <si>
    <t>อาจารย์ที่ปรึกษาทั่วไป (อาจารย์ที่ปรึกษานักศึกษา)</t>
  </si>
  <si>
    <t>ชม./สป.</t>
  </si>
  <si>
    <t>อาจารย์ที่ปรึกษาชมรม/สโมสรนักศึกษา (ได้รับแต่งตั้งถูกต้อง)</t>
  </si>
  <si>
    <t>ประธานกรรมการตามที่กำหนดไว้ใน พรบ.มหาวิทยาลัยเทคโนโลยีราชมงคล พ.ศ. 2548</t>
  </si>
  <si>
    <t>กรรมการ, เลขานุการตามที่กำหนดไว้ใน พรบ.มหาวิทยาลัยเทคโนโลยีราชมงคล พ.ศ. 2548</t>
  </si>
  <si>
    <t>ประธานสภาคณาจารย์</t>
  </si>
  <si>
    <t>รองประธานสภาคณาจารย์</t>
  </si>
  <si>
    <t>ตัวแทนสภาคณาจารย์</t>
  </si>
  <si>
    <t>ตัวแทนสภาวิชาการ</t>
  </si>
  <si>
    <t>ชม./สป./หน่วยของงาน</t>
  </si>
  <si>
    <t>ชม./สป./(1 ชุดกรรมการ)</t>
  </si>
  <si>
    <t>ชม./สป./หน่วย</t>
  </si>
  <si>
    <t>หัวหน้า/รอง กลุ่มงานบริหารฯ ในงานวิทยาเขต</t>
  </si>
  <si>
    <t>ผู้ช่วยหัวหน้างาน/หัวหน้าแผนกงาน ในงานวิทยาเขต</t>
  </si>
  <si>
    <t>รวม ภาระงาน 6.1.5</t>
  </si>
  <si>
    <t>งานมอบหมาย (มีคำสั่งหรือคำสั่งแต่งตั้ง ของทางราชการ)</t>
  </si>
  <si>
    <t xml:space="preserve">กรรมการเปิดซองสอบราคา, ตรวจรับครุภัณฑ์ </t>
  </si>
  <si>
    <t>กรรมการควบคุมงานก่อสร้าง, กรรมการตรวจรับงานก่อสร้าง (ตามคำสั่งแต่งตั้ง)</t>
  </si>
  <si>
    <t xml:space="preserve">ประธานกรรมการ ฝ่ายต่างๆ ตามคำสั่งมหาวิทยาลัยฯ/วิทยาเขต/คณะ </t>
  </si>
  <si>
    <t xml:space="preserve">รองประธาน,เลขานุการ ฝ่ายต่างๆ ตามคำสั่งมหาวิทยาลัยฯ/วิทยาเขต/คณะ </t>
  </si>
  <si>
    <t xml:space="preserve">กรรมการ ฝ่ายต่างๆ ตามคำสั่งมหาวิทยาลัยฯ/วิทยาเขต/คณะ </t>
  </si>
  <si>
    <t>รวม ภาระงาน 6.1.7</t>
  </si>
  <si>
    <t>.............................................</t>
  </si>
  <si>
    <t>ครั้ง</t>
  </si>
  <si>
    <t>ว.ด.ป/เรื่อง</t>
  </si>
  <si>
    <t>สถานที่</t>
  </si>
  <si>
    <t>ชื่อโครงการ</t>
  </si>
  <si>
    <t>ชม./ครั้ง(คำสั่ง)</t>
  </si>
  <si>
    <t>ชม./คำสั่ง</t>
  </si>
  <si>
    <t>5.1 งานพัฒนานักศึกษา การเข้าร่วมกิจกรรมกับนักศึกษา</t>
  </si>
  <si>
    <t>คำนวณได้จากรายละเอียดดังต่อไปนี้ :</t>
  </si>
  <si>
    <t>ประธานหลักสูตร</t>
  </si>
  <si>
    <t>หัวหน้าแผนก สาขาต่างๆ</t>
  </si>
  <si>
    <t>ผู้ช่วยหัวหน้าสาขา (บริหาร, วิชาการ, พัฒนานักศึกษา,งานฟาร์ม)</t>
  </si>
  <si>
    <t xml:space="preserve">กรรมการประจำแผนกในฝ่ายต่างๆ (บริหาร, วิชาการ, พัฒนานักศึกษา) </t>
  </si>
  <si>
    <t xml:space="preserve">     1.1  ภาระงานสอน </t>
  </si>
  <si>
    <t>เป้าหมาย</t>
  </si>
  <si>
    <t>ตัวชี้วัดเชิงปริมาณ</t>
  </si>
  <si>
    <t>3 ครั้ง</t>
  </si>
  <si>
    <t xml:space="preserve">อาจารย์ประจำหลักสูตร </t>
  </si>
  <si>
    <t>ไม่มีคะแนน</t>
  </si>
  <si>
    <t>สอน</t>
  </si>
  <si>
    <t>วิจัย</t>
  </si>
  <si>
    <t>ศิลปะ วัฒนธรรม</t>
  </si>
  <si>
    <t>พัฒนา นศ.</t>
  </si>
  <si>
    <t>หน่วยงาน ทั่วไป</t>
  </si>
  <si>
    <t>หน่วยงาน นโยบาย</t>
  </si>
  <si>
    <t>พฤติกรรม</t>
  </si>
  <si>
    <t>เดิม</t>
  </si>
  <si>
    <t>ใหม่</t>
  </si>
  <si>
    <t>บริการวิชาการ</t>
  </si>
  <si>
    <r>
      <t>ชื่อผู้รับการประเมิน</t>
    </r>
    <r>
      <rPr>
        <sz val="14"/>
        <color indexed="8"/>
        <rFont val="TH SarabunPSK"/>
        <family val="2"/>
      </rPr>
      <t/>
    </r>
  </si>
  <si>
    <t xml:space="preserve"> สายงาน</t>
  </si>
  <si>
    <t>วิชาการ</t>
  </si>
  <si>
    <r>
      <t>ชื่อผู้ประเมิน</t>
    </r>
    <r>
      <rPr>
        <sz val="14"/>
        <color indexed="8"/>
        <rFont val="TH SarabunPSK"/>
        <family val="2"/>
      </rPr>
      <t/>
    </r>
  </si>
  <si>
    <t>คณบดีคณะเกษตรศาสตร์</t>
  </si>
  <si>
    <t>บริหาร</t>
  </si>
  <si>
    <t>ตัวชี้วัดผลสัมฤทธิ์ของงาน (ก)</t>
  </si>
  <si>
    <t>ระดับค่าเป้าหมาย (ข)</t>
  </si>
  <si>
    <t>คะแนนที่ได้</t>
  </si>
  <si>
    <t>น้ำหนัก (%)</t>
  </si>
  <si>
    <t>ผลรวม (จ)</t>
  </si>
  <si>
    <t>(ค)</t>
  </si>
  <si>
    <t>(ง)</t>
  </si>
  <si>
    <t>(ค x ง)</t>
  </si>
  <si>
    <t>คะแนนที่ได้ (คะแนนเต็ม 100%)</t>
  </si>
  <si>
    <t>3. งานบริการวิชาการ</t>
  </si>
  <si>
    <t>เป็นหัวหน้าโครงการ</t>
  </si>
  <si>
    <t>4. การทำนุ บำรุง อนุรักษ์ ศิลปวัฒนธรรมละสิ่งแวดล้อม</t>
  </si>
  <si>
    <t>คะแนนที่ได้(คะแนนเต็ม 100%)</t>
  </si>
  <si>
    <t>5. งานพัฒนานักศึกษา งานที่ได้รับการแต่งตั้งให้ดำรงตำแหน่งและงานที่ได้รับมอบหมายอื่นๆ</t>
  </si>
  <si>
    <t>เป็นกรรมการ 1 งาน</t>
  </si>
  <si>
    <t>เป็นกรรมการ 3 งาน</t>
  </si>
  <si>
    <t>4 ครั้ง</t>
  </si>
  <si>
    <t xml:space="preserve">คะแนนที่ได้ </t>
  </si>
  <si>
    <t>ต่ำกว่า 50%</t>
  </si>
  <si>
    <t xml:space="preserve"> 1 ครั้ง</t>
  </si>
  <si>
    <t xml:space="preserve"> 2 ครั้ง</t>
  </si>
  <si>
    <t>&gt; 2 ครั้ง</t>
  </si>
  <si>
    <t xml:space="preserve">  2 - 4 ชั่วโมง</t>
  </si>
  <si>
    <t>5 - 7 ชั่วโมง</t>
  </si>
  <si>
    <t>8 -10 ชั่วโมง</t>
  </si>
  <si>
    <t>11 -13  ชั่วโมง</t>
  </si>
  <si>
    <t>&gt;13 ชั่วโมง</t>
  </si>
  <si>
    <t xml:space="preserve"> &lt; 4 ชั่วโมง</t>
  </si>
  <si>
    <t>4 - 7 ชั่วโมง</t>
  </si>
  <si>
    <t>8 - 12 ชั่วโมง</t>
  </si>
  <si>
    <t>13 - 16 ชั่วโมง</t>
  </si>
  <si>
    <t xml:space="preserve"> &gt; 17 ชั่วโมง</t>
  </si>
  <si>
    <t>นำเสนอโครงการ</t>
  </si>
  <si>
    <t>ดำเนินการตามแผน 60%</t>
  </si>
  <si>
    <t>ดำเนินการตามแผน 70%</t>
  </si>
  <si>
    <t>ดำเนินการตามแผน 80%</t>
  </si>
  <si>
    <t xml:space="preserve">ดำเนินการตามแผน &gt; 90% </t>
  </si>
  <si>
    <t>1 ครั้ง ตามกำหนด</t>
  </si>
  <si>
    <t>2 ครั้ง ตามกำหนด</t>
  </si>
  <si>
    <t>3 ครั้ง ตามกำหนด</t>
  </si>
  <si>
    <t>4 ครั้ง ตามกำหนด</t>
  </si>
  <si>
    <t xml:space="preserve">5 ครั้ง พร้อมสรุปผลโครงการ </t>
  </si>
  <si>
    <t>50 - 60%</t>
  </si>
  <si>
    <t>61 - 70%</t>
  </si>
  <si>
    <t>71 - 80%</t>
  </si>
  <si>
    <t xml:space="preserve">มากกว่า 80 % </t>
  </si>
  <si>
    <t>สรุปคะแนนผลการประเมินผลการปฏิบัติราชการ</t>
  </si>
  <si>
    <t>รวมทั้งหมด (100%)</t>
  </si>
  <si>
    <t xml:space="preserve">ผู้ประเมินและผู้รับการประเมินได้ตกลงรวมกันและเห็นพ้องกันแล้วตาม (ก.)(ข.)และ(ง.) ในข้อตกลงและการประเมินผลการปฏิบัติราชการ องค์ประกอบที่ 1 ด้านผลสัมฤทธิ์ของงานแล้ว จึงลงลายมือชื่อไว้เป็นหลักฐาน(ลงนามเมื่อจัดทำข้อตกลง) </t>
  </si>
  <si>
    <t xml:space="preserve">      ลายมือชื่อ.................................................(ผู้ประเมิน)</t>
  </si>
  <si>
    <t>ลายมือชื่อ.................................................(ผู้รับการประเมิน)</t>
  </si>
  <si>
    <t xml:space="preserve">       (......................................................................)</t>
  </si>
  <si>
    <t xml:space="preserve">ผู้ประเมินและผู้รับการประเมินได้เห็นชอบผลการประเมินแล้วตาม (ค.)(จ.)(ฉ.)และ(ช.) ในข้อตกลงและการประเมินผลการปฏิบัติราชการ องค์ประกอบที่ 1 ด้านผลสัมฤทธิ์ของงานแล้ว จึงลงลายมือชื่อไว้เป็นหลักฐาน(ลงนามเมื่อเสร็จสิ้นรอบการประเมิน) </t>
  </si>
  <si>
    <t xml:space="preserve">         วันที่..........เดือน......................พ.ศ...................</t>
  </si>
  <si>
    <t>หน่วยงาน วิจัย</t>
  </si>
  <si>
    <t>มหาวิทยาลัย</t>
  </si>
  <si>
    <t>รวมของหน่วยงาน</t>
  </si>
  <si>
    <t>รวมทั้งหมด</t>
  </si>
  <si>
    <t xml:space="preserve">หัวหน้างาน/หัวหน้าแผนกงานในฝ่ายต่าง ๆ (บริหาร, วิชาการ, พัฒนานักศึกษา) </t>
  </si>
  <si>
    <t xml:space="preserve">       (.............................................................)</t>
  </si>
  <si>
    <t>ภาระงานสอนส่วนเกิน</t>
  </si>
  <si>
    <t>ภาระงานประจำส่วนเกิน</t>
  </si>
  <si>
    <t>ภาระงานชั่วคราวส่วนเกิน</t>
  </si>
  <si>
    <t>1 ชม./สป/โครงการ</t>
  </si>
  <si>
    <t>2 ชม./สป/โครงการ</t>
  </si>
  <si>
    <r>
      <t xml:space="preserve">           1.1.1 งานสอนบรรยาย ระดับปริญญาตรี (ตามตารางสอน)   </t>
    </r>
    <r>
      <rPr>
        <b/>
        <u/>
        <sz val="14"/>
        <rFont val="TH SarabunPSK"/>
        <family val="2"/>
      </rPr>
      <t>(ยกเว้นรายวิชาโครงงาน, ปัญหาพิเศษ, สัมมนา,ฝึกงาน)</t>
    </r>
  </si>
  <si>
    <r>
      <t>รวม</t>
    </r>
    <r>
      <rPr>
        <b/>
        <sz val="12"/>
        <color indexed="8"/>
        <rFont val="TH SarabunPSK"/>
        <family val="2"/>
      </rPr>
      <t xml:space="preserve"> </t>
    </r>
    <r>
      <rPr>
        <b/>
        <sz val="14"/>
        <color indexed="8"/>
        <rFont val="TH SarabunPSK"/>
        <family val="2"/>
      </rPr>
      <t>ภาระงาน 1.1.1</t>
    </r>
  </si>
  <si>
    <r>
      <t xml:space="preserve">           1.1.2 งานสอนภาคปฏิบัติ ระดับปริญญาตรี (ตามตารางสอน)  </t>
    </r>
    <r>
      <rPr>
        <b/>
        <u/>
        <sz val="12"/>
        <rFont val="TH SarabunPSK"/>
        <family val="2"/>
      </rPr>
      <t>(ยกเว้นรายวิชาโครงงาน, ปัญหาพิเศษ, สัมมนา,ฝึกงาน)</t>
    </r>
  </si>
  <si>
    <r>
      <t xml:space="preserve">           1.1.3 งานสอนบรรยาย ระดับปริญญาโท (ตามตารางสอน)  </t>
    </r>
    <r>
      <rPr>
        <b/>
        <u/>
        <sz val="14"/>
        <rFont val="TH SarabunPSK"/>
        <family val="2"/>
      </rPr>
      <t>(ยกเว้นรายวิชาโครงงาน, ปัญหาพิเศษ, สัมมนา,ฝึกงาน)</t>
    </r>
  </si>
  <si>
    <r>
      <t>รวม</t>
    </r>
    <r>
      <rPr>
        <b/>
        <sz val="12"/>
        <color indexed="8"/>
        <rFont val="TH SarabunPSK"/>
        <family val="2"/>
      </rPr>
      <t xml:space="preserve"> </t>
    </r>
    <r>
      <rPr>
        <b/>
        <sz val="14"/>
        <color indexed="8"/>
        <rFont val="TH SarabunPSK"/>
        <family val="2"/>
      </rPr>
      <t>ภาระงาน 1.1.3</t>
    </r>
  </si>
  <si>
    <r>
      <t xml:space="preserve">           1.1.4 งานสอนภาคปฏิบัติ ระดับปริญญาโท (ตามตารางสอน)  </t>
    </r>
    <r>
      <rPr>
        <b/>
        <u/>
        <sz val="14"/>
        <rFont val="TH SarabunPSK"/>
        <family val="2"/>
      </rPr>
      <t>(ยกเว้นรายวิชาโครงงาน, ปัญหาพิเศษ, สัมมนา,ฝึกงาน)</t>
    </r>
  </si>
  <si>
    <t>(ระบุน้ำหนัก % ในช่องสีฟ้า)</t>
  </si>
  <si>
    <t>หัวหน้าโครงการ</t>
  </si>
  <si>
    <t>ผู้ร่วมโครงการ</t>
  </si>
  <si>
    <t>ระบุสัดส่วนความรับผิดชอบของโครงการ :</t>
  </si>
  <si>
    <t xml:space="preserve">งานพิเศษตามนโยบายคณะฯ </t>
  </si>
  <si>
    <t>ไม่น้อยกว่าร้อยละ 70 (จำนวน5ครั้ง)</t>
  </si>
  <si>
    <t>ต่ำกว่าร้อยละ 50 (จำนวน 2 ครั้ง)</t>
  </si>
  <si>
    <t>ไม่น้อยกว่าร้อยละ 50 (จำนวน 3 ครั้ง)</t>
  </si>
  <si>
    <t>ไม่น้อยกว่าร้อยละ 60 (จำนวน 4 ครั้ง)</t>
  </si>
  <si>
    <t>ไม่น้อยกว่าร้อยละ 80 (จำนวน 6 ครั้ง)</t>
  </si>
  <si>
    <t>ข้อตกลงและการประเมินผลการปฏิบัติราชการ</t>
  </si>
  <si>
    <t xml:space="preserve">องค์ประกอบที่ 1 ด้านผลสัมฤทธิ์ของงาน </t>
  </si>
  <si>
    <t xml:space="preserve">            </t>
  </si>
  <si>
    <t>เอกสารหลักฐาน</t>
  </si>
  <si>
    <t>วิธีการวัดและประเมินผลกลยุทธ์</t>
  </si>
  <si>
    <t xml:space="preserve">เอกสารหลักฐาน </t>
  </si>
  <si>
    <t>*หมายเหตุ ทุนส่วนตัวต้องเป็นทุนที่ได้รับการอนุมัติและอยู่ในฐานข้อมูลวิจัย</t>
  </si>
  <si>
    <t xml:space="preserve">3. งานบริการวิชาการ </t>
  </si>
  <si>
    <t xml:space="preserve">                        ระยะเวลาตามสัญญา</t>
  </si>
  <si>
    <t>งานวิจัย/สิ่งประดิษฐ์เรื่อง</t>
  </si>
  <si>
    <t>4. งานทำนุ บำรุง อนุรักษ์ ศิลปวัฒนธรรมและสิ่งแวดล้อม</t>
  </si>
  <si>
    <t>ระบุ เป็นที่ปรึกษา/วิทยากรภายใน/ภายนอก</t>
  </si>
  <si>
    <t>งานทำนุบำรุงศิลปวัฒนธรรมฯ</t>
  </si>
  <si>
    <t xml:space="preserve">   1. ตัวชี้วัดด้านกลยุทธ์ (ด้านจัดการการศึกษา)</t>
  </si>
  <si>
    <t xml:space="preserve"> 1.1 ผู้สอนที่ผ่านการพัฒนา (Smart Teacher) </t>
  </si>
  <si>
    <t xml:space="preserve">           ระบุชื่อนวัตกรรม/งานสร้างสรรค์....................................................................................................</t>
  </si>
  <si>
    <t xml:space="preserve">        </t>
  </si>
  <si>
    <t xml:space="preserve">        2. ตัวชี้วัดด้านกลยุทธ์ (ด้านวิจัย)</t>
  </si>
  <si>
    <t xml:space="preserve">              ระบุชื่อผลงาน...................................................................................................</t>
  </si>
  <si>
    <t xml:space="preserve">              ระบุชื่อผลงาน....................................................................................................</t>
  </si>
  <si>
    <t xml:space="preserve">        3. ตัวชี้วัดด้านกลยุทธ์ (ด้านบริการวิชาการ)  </t>
  </si>
  <si>
    <r>
      <t xml:space="preserve">                </t>
    </r>
    <r>
      <rPr>
        <b/>
        <sz val="18"/>
        <rFont val="TH SarabunPSK"/>
        <family val="2"/>
      </rPr>
      <t xml:space="preserve"> 3.1 ผลงานบริการวิชาการที่บูรณาการกับการเรียนการสอนและพันธกิจอื่นอย่างน้อยอีก 1 ด้าน</t>
    </r>
  </si>
  <si>
    <t>3.2 มีรายได้จากการให้บริการวิชาการ ที่ก่อให้เกิดรายได้เพิ่มขึ้น</t>
  </si>
  <si>
    <t xml:space="preserve">               ระบุชื่อโครงการ....................................................................................................</t>
  </si>
  <si>
    <t xml:space="preserve">        4. ตัวชี้วัดด้านกลยุทธ์ (ด้านทำนุบำรุงศิลปวัฒนธรรม และสิ่งแวดล้อม)  </t>
  </si>
  <si>
    <t>6.1 งานด้านทั่วไปของคณะ 40%</t>
  </si>
  <si>
    <t xml:space="preserve">หมายเหตุ : พร้อมแนบเอกสารหลักฐาน </t>
  </si>
  <si>
    <t>ชม./สัปดาห์</t>
  </si>
  <si>
    <t>คิดเป็น........... %</t>
  </si>
  <si>
    <t>จำนวน.............โครงการ</t>
  </si>
  <si>
    <t xml:space="preserve">   5.1 งานพัฒนานักศึกษา การเข้าร่วมกิจกรรมกับนักศึกษา</t>
  </si>
  <si>
    <t xml:space="preserve">         (ใช้ได้ 2 รอบการประเมิน)</t>
  </si>
  <si>
    <t xml:space="preserve">         (กรณีเป็นผู้สอนร่วมให้ใช้ผลการประเมินของผู้จัดการรายวิชา)</t>
  </si>
  <si>
    <t>ส่วนที่ 2  ผลสัมฤทธิ์ของงานด้านยุทธศาสตร์  (20%)</t>
  </si>
  <si>
    <t xml:space="preserve">     6.1.3  งานมอบหมายที่มีคำสั่งให้ปฏิบัติหน้าที่ประจำ</t>
  </si>
  <si>
    <t>1.1 ภาระงานสอน (นับชั่วโมงภาระงานต่อสัปดาห์)</t>
  </si>
  <si>
    <t>มคอ.3 และสื่อการสอน
โดยต้องครบทุกรายวิชา</t>
  </si>
  <si>
    <t>1.3 ผลการประเมินความพึงพอใจ
(ให้ใช้รอบภาคการศึกษาที่ผ่านมา)</t>
  </si>
  <si>
    <t>ผลการประเมินตั้งแต่ 
2.51 - 3.50</t>
  </si>
  <si>
    <t>ผลการประเมินตั้งแต่ 
3.51 - 4.00</t>
  </si>
  <si>
    <t>ผลการประเมินตั้งแต่ 
4.01 - 4.50</t>
  </si>
  <si>
    <t>ผลการประเมินตั้งแต่ 
4.51 ขึ้นไป</t>
  </si>
  <si>
    <t>1.4 การวัดผลและประเมินผลการเรียน</t>
  </si>
  <si>
    <t xml:space="preserve"> ตำแหน่ง/ระดับ</t>
  </si>
  <si>
    <t>4. งานทำนุบำรุง อนุรักษ์  ศิลปวัฒนธรรมและสิ่งแวดล้อม</t>
  </si>
  <si>
    <t>เข้าร่วมโครงการตั้งแต่
 4 โครงการขึ้นไป</t>
  </si>
  <si>
    <t>เป็นกรรมการ 2 งาน</t>
  </si>
  <si>
    <t>เป็นกรรมการ 4 งาน</t>
  </si>
  <si>
    <t>5 ครั้ง</t>
  </si>
  <si>
    <t>ส่วนที่ 2 ผลสัมฤทธิ์ของงานด้านยุทธศาสตร์ (20%)</t>
  </si>
  <si>
    <t xml:space="preserve">ส่วนที่ 2 ผลสัมฤทธิ์ของงานด้านยุทธศาสตร์ (20%)                      </t>
  </si>
  <si>
    <t>1. ด้านภาระงานสอน</t>
  </si>
  <si>
    <t>บูรณาการกับการเรียนการสอน</t>
  </si>
  <si>
    <t>มีและนำไปใช้ประโยชน์เชิงพาณิชย์</t>
  </si>
  <si>
    <t>มีและนำไปใช้ประโยชน์เชิงชุมชน/สังคม</t>
  </si>
  <si>
    <t>คะแนนที่ได้จริง (คะแนนเต็ม 10%)</t>
  </si>
  <si>
    <t>จำนวนรายวิชา....................................... ระบุชื่อรายวิชา ..............................................................................................</t>
  </si>
  <si>
    <t>พื้นที่ความรับผิดชอบ</t>
  </si>
  <si>
    <t>1. ตัวชี้วัดด้านกลยุทธ์ (การจัดการการศึกษา)</t>
  </si>
  <si>
    <t>2. ตัวชี้วัดด้านกลยุทธ์ (ด้านวิจัย)</t>
  </si>
  <si>
    <t>3. ตัวชี้วัดด้านกลยุทธ์ (ด้านบริการวิชาการ)</t>
  </si>
  <si>
    <t>3.1 ผลงานบริการวิชาการที่บูรณาการกับการเรียนการสอนและพันธกิจอื่นอย่างน้อยอีก 1 ด้าน</t>
  </si>
  <si>
    <t>4. ตัวชี้วัดด้านกลยุทธ์ (ด้านทำนุบำรุงศิลปวัฒนธรรม และสิ่งแวดล้อม)</t>
  </si>
  <si>
    <t xml:space="preserve">6. ด้านผลสัมฤทธิ์ของงานที่หน่วยงานกำหนด </t>
  </si>
  <si>
    <t>6.1 งานด้านทั่วไปของคณะ</t>
  </si>
  <si>
    <t xml:space="preserve">6.1.1 ผลการประเมิน 5 ส (ใช้คะแนนของสาขาที่สังกัด ระดับคณะ) </t>
  </si>
  <si>
    <t>6.1.2 การจัดสอบ</t>
  </si>
  <si>
    <t>6.1.3 งานมอบหมายที่มีคำสั่งให้ปฏิบัติหน้าที่ประจำ</t>
  </si>
  <si>
    <t>6.1.4 งานมอบหมายที่มีคำสั่งให้ปฏิบัติหน้าที่เป็นครั้งคราว</t>
  </si>
  <si>
    <t>6.1.5 การเข้าร่วมกิจกรรมที่สำคัญของคณะ/สาขา (ครั้ง)</t>
  </si>
  <si>
    <t>6.2.1.1 การดำเนินโครงการ</t>
  </si>
  <si>
    <t>6.2.1.2 รายงานผลการดำเนินงาน</t>
  </si>
  <si>
    <t>6. ด้านผลสัมฤทธิ์ของงานที่หน่วยงานกำหนด</t>
  </si>
  <si>
    <r>
      <t xml:space="preserve">     6.1 ด้านทั่วไป </t>
    </r>
    <r>
      <rPr>
        <sz val="16"/>
        <rFont val="TH SarabunPSK"/>
        <family val="2"/>
      </rPr>
      <t>(40%)</t>
    </r>
  </si>
  <si>
    <t>สถานะการมีส่วนร่วม(หัวหน้า/กรรมการ/เข้าร่วม)</t>
  </si>
  <si>
    <t>ระบุ วิทยากรภายใน/ภายนอก/ที่ปรึกษา/ผู้ทรงคุณวุฒิ</t>
  </si>
  <si>
    <t>ใช้วิธีการประเมินผลการเรียนการสอน มากกว่า 1 รูปแบบและมีการทำข้อตกลงในการประเมินผลกับนักศึกษา</t>
  </si>
  <si>
    <t xml:space="preserve">มีหนังสือหรือตำราที่ผ่านการประเมินจากผู้ทรงคุณวุฒิของมหาวิทยาลัย
</t>
  </si>
  <si>
    <t>เป็นกรรมการดำเนินโครงการ</t>
  </si>
  <si>
    <t>เข้าร่วมโครงการ 1 โครงการ</t>
  </si>
  <si>
    <t>เข้าร่วมโครงการ 2 โครงการ</t>
  </si>
  <si>
    <t>ผู้ช่วยศาสตราจารย์ธรรมศักดิ์   พุทธกาล</t>
  </si>
  <si>
    <t xml:space="preserve">ส่วนที่ 1 ผลสัมฤทธิ์ของงานที่มหาวิทยาลัยกำหนด (40%)    </t>
  </si>
  <si>
    <t>ส่วนที่ 1 ผลสัมฤทธิ์ของงานที่มหาวิทยาลัยกำหนด (40%)</t>
  </si>
  <si>
    <t>คะแนนที่ได้จริง (คะแนนเต็ม 5%)</t>
  </si>
  <si>
    <t>ส่วนที่ 3 ผลสัมฤทธิ์ของงานที่หน่วยงานกำหนด (40%)</t>
  </si>
  <si>
    <t>คะแนนที่ได้จริง (คะแนนเต็ม 15%)</t>
  </si>
  <si>
    <t>คะแนนที่ได้จริง (คะแนนเต็ม 8%)</t>
  </si>
  <si>
    <t>คะแนนที่ได้จริง (คะแนนเต็ม 4%)</t>
  </si>
  <si>
    <t xml:space="preserve">ส่วนที่ 3 ผลสัมฤทธิ์ของงานที่หน่วยงานกำหนด (40%)                      </t>
  </si>
  <si>
    <t>คะแนนที่ได้จริง (คะแนนเต็ม 40%)</t>
  </si>
  <si>
    <t>รวม (100%)</t>
  </si>
  <si>
    <t>รวม (40 %)</t>
  </si>
  <si>
    <t>รวม (20 %)</t>
  </si>
  <si>
    <t>รวม (40%)</t>
  </si>
  <si>
    <r>
      <t>ส่วนที่ 1 แบบรายงานเพื่อประเมินองค์ประกอบที่ 1 ด้านผลสัมฤทธิ์ของงานตามที่มหาวิทยาลัยกำหนด</t>
    </r>
    <r>
      <rPr>
        <b/>
        <sz val="18"/>
        <rFont val="TH SarabunPSK"/>
        <family val="2"/>
      </rPr>
      <t xml:space="preserve"> (40%)</t>
    </r>
  </si>
  <si>
    <t>*หมายเหตุ  อับโหลดไฟล์ มคอ.3  ผ่านระบบสารสนเทศอาจารย์</t>
  </si>
  <si>
    <t>*หมายเหตุ  อับโหลดไฟล์ มคอ.5   ผ่านระบบสารสนเทศอาจารย์</t>
  </si>
  <si>
    <t xml:space="preserve">     6.2.1 ระบุงานที่เลือก</t>
  </si>
  <si>
    <r>
      <t>ส่วนที่3  ด้านผลสัมฤทธิ์ของงานที่หน่วยงานกำหนด</t>
    </r>
    <r>
      <rPr>
        <b/>
        <sz val="20"/>
        <rFont val="TH SarabunPSK"/>
        <family val="2"/>
      </rPr>
      <t xml:space="preserve"> (40%)</t>
    </r>
  </si>
  <si>
    <t>ใช้วิธีการประเมินผลการเรียนการสอนมากกว่า 1 รูปแบบและมีการปรับปรุงแบบประเมินนักศึกษาตามความเหมาะสมอยู่เสมอ</t>
  </si>
  <si>
    <t>มีการวัดและประเมินผลกลยุทธ์การสอนและวิธีการสอนตามที่กำหนดในเล่มหลักสูตร  และ มคอ.3 อย่างน้อย 1 รายวิชา</t>
  </si>
  <si>
    <t>มีการวัดและประเมินผลกลยุทธ์การสอนและวิธีการสอนตามที่กำหนดในเล่มหลักสูตร และ มคอ.3 ครบทุกรายวิชา</t>
  </si>
  <si>
    <t xml:space="preserve">มีหนังสือหรือตำรา เอกสารประกอบการสอน หรือเอกสารคำสอนที่ผ่านการตรวจสอบจากผู้ทรงคุณวุฒิของมหาวิทยาลัย
</t>
  </si>
  <si>
    <t>มีหนังสือหรือตำราที่ได้รับการตีพิมพ์ โดยสำนักพิมพ์ที่มีกองบรรณาธิการ</t>
  </si>
  <si>
    <t xml:space="preserve">เป็นกรรมการดำเนินโครงการ </t>
  </si>
  <si>
    <t>ผ่านสมรรถนะ 1 ระดับ</t>
  </si>
  <si>
    <t>ผ่านสมรรถนะเพิ่มขึ้นมากกว่า 1 ระดับ หรือ ผ่าน Post test ระดับ B2.1</t>
  </si>
  <si>
    <t>มีนวัตกรรมที่ได้รับรองทรัพย์สินทางปัญญาคือได้รับ ลิขสิทธิ์ หรือ อนุสิทธิบัตร หรือสิทธิบัตร</t>
  </si>
  <si>
    <t>คะแนนที่ได้จริง (คะแนนเต็ม 16%)</t>
  </si>
  <si>
    <t>รวม (80%)</t>
  </si>
  <si>
    <t>ด้านที่ 2  ผลสัมฤทธิ์ของงาน (20%)</t>
  </si>
  <si>
    <t>รวม (20%)</t>
  </si>
  <si>
    <t xml:space="preserve">            (…ผู้ช่วยศาสตราจารย์ธรรมศักดิ์   พุทธกาล...)</t>
  </si>
  <si>
    <t>อาจารย์  : น้อยกว่า 10.01 
ผู้ช่วยศาสตราจารย์ : น้อยกว่า 8.01
รองศาสตราจารย์ :น้อยกว่า 5.01
ศาสตราจารย์ :น้อยกว่า 5.01</t>
  </si>
  <si>
    <t>อาจารย์ : 10.01 - 15.00
ผู้ช่วยศาสตราจารย์ :8.01 - 13.00
รองศาสตราจารย์ : 5.01 -10.00
ศาสตราจารย์ :น้อยกว่า 5.01 - 10.00</t>
  </si>
  <si>
    <t>อาจารย์ : 20.01-25.00
ผู้ช่วยศาสตราจารย์ : 18.01 - 23.00
รองศาสตราจารย์: 15.01 - 20.00
ศาสตราจารย์ :น้อยกว่า 15.01 - 20.00</t>
  </si>
  <si>
    <t>อาจารย์ : 15.01 - 20.00
ผู้ช่วยศาสตราจารย์ :13.01 -18.00
รองศาสตราจารย์ :10.01 -15.00
ศาสตราจารย์ :น้อยกว่า 10.01 - 15.00</t>
  </si>
  <si>
    <t>อาจารย์ : มากกว่า 25.00
ผู้ช่วยศาสตราจารย์ : มากกว่า23.00
รองศาสตราจารย์ : มากกว่า 20.00
ศาสตราจารย์ : มากกว่า 20.00</t>
  </si>
  <si>
    <t>มคอ.3 
ที่เสร็จสมบูรณ์ไม่เกินครึ่งหนึ่งของรายวิชาที่สอนทั้งหมด</t>
  </si>
  <si>
    <t>มคอ.3 ที่เสร็จสมบูรณ์เกินครึ่งหนึ่งของรายวิชาที่สอนทั้งหมด</t>
  </si>
  <si>
    <t>มคอ.3 และสื่อการสอน
 และเอกสารประกอบการสอน หรือเอกสารคำสอน โดยต้องครบทุกรายวิชา</t>
  </si>
  <si>
    <t>มคอ.3 และสื่อการสอนและเอกสารคำสอน(หรือเอกสารคำสอน)และการบ้านรวมแบบฝึกหัด
โดยต้องครบทุกรายวิชา</t>
  </si>
  <si>
    <t>มีคะแนนความพึงพอใจ แต่ต่ำกว่า 2.51</t>
  </si>
  <si>
    <t>ใช้วีธีการประเมินผลการเรียนตั้งแต่ 1 รูปแบบและกำหนดเกณฑ์การประเมินผลไว้ใช้ชัดเจน</t>
  </si>
  <si>
    <t>2.1 จำนวนโครงการวิจัย/สิ่งประดิษฐ์ /งานสร้างสรรค์หรือการมีส่วนร่วม หรือได้รับสนับสนุนงบประมาณ งานวิจัยต่อคน (ใช้ได้สองรอบการประเมิน) โดยไม่เป็นโครงการวิจัยที่อยู่ในช่วงขยายเวลา</t>
  </si>
  <si>
    <t>มีสัดส่วนร่วมในโครงการวิจัย
รวมกันร้อยละ
อ. 1 - 20
ผศ. 1 - 39
รศ. 1 - 39
ศ. 1 - 39
หรือ ได้รับ งปม.ทุนวิจัยรวมกันทุกโครงการ/คน
ด้านวิทยาศาสต์: ตั้งแต่ 1 - 49,999 บาท
ด้านสังคม: ตั้งแต่ 1 - 14,999 บาท</t>
  </si>
  <si>
    <t>มีสัดส่วนร่วมในโครงการวิจัย
รวมกันร้อยละ
อ. 21 -40
ผศ. 40 - 59
รศ. 40 - 59
ศ. 40 - 59
หรือ ได้รับ งปม.ทุนวิจัยรวมกันทุกโครงการ/คน
ด้านวิทยาศาสต์: ตั้งแต่ 50,000 - 59,999 บาทด้านสังคม: ตั้งแต่ 15,000- 24,999 บาท</t>
  </si>
  <si>
    <t>มีสัดส่วนร่วมในโครงการวิจัย
รวมกันร้อยละ
อ. 41 - 60
ผศ. 60 - 99
รศ. 60 - 99
ศ. 60 - 99
หรือ ได้รับ งปม.ทุนวิจัยรวมกันทุกโครงการ/คน
ด้านวิทยาศาสต์: ตั้งแต่ 60,000 - 69,999 บาท
ด้านสังคม: ตั้งแต่ 25,000- 34,999 บาท</t>
  </si>
  <si>
    <t>อ. มีสัดส่วนร่วมในโครงการวิจัยรวมกันร้อยละ 61-100
ผศ. มีสัดส่วนร่วมในโครงการวิจัยรวมกัน ตั้งแต่ร้อยละ 100
รศ. มีสัดส่วนร่วมในโครงการวิจัยรวมกันตั้งแต่แต่ ร้อยละ 100
ศ. มีสัดส่วนร่วมในโครงการวิจัยรวมกันตั้งแต่แต่ ร้อยละ 100
หรือ ได้รับ งปม.ทุนวิจัยรวมกันทุกโครงการ/คนด้านวิทยาศาสต์: ตั้งแต่ 70,000 - 79,999 บาทด้านสังคม: ตั้งแต่ 35,000- 44,999 บาท</t>
  </si>
  <si>
    <t>เป็นหัวหน้าโครงการวิจัยงบภายนอกที่มีโครงการ เข้าสู่ระบบ RISS (สวพ.ดูแล)และมีงบประมาณ ผ่านหน่วยงานแล้วแต่กรณี (ในส่วน งปม.)หรือ ได้รับ งปม.ทุนวิจัยรวมกันทุกโครงการ/คนด้านวิทยาศาสต์: ตั้งแต่ 80,000 บาท ขึ้นไปด้านสังคม: ตั้งแต่ 45,000 บาทขึ้นไป</t>
  </si>
  <si>
    <t>ผลรวมคะแนนการเผยแพร่ผลงานทางวิชาการตามเกณฑ์การประกันคุณภาพ
อาจารย์ : 0.01 - 0.39
ผู้ช่วยศาสตราจารย์ : 0.01 - 0.59
รองศาสตราจารย์ : 0.01 - 0.59
ศาสตราจารย์ : 0.01 - 0.59</t>
  </si>
  <si>
    <t>ผลรวมคะแนนการเผยแพร่ผลงานทางวิชาการตามเกณฑ์การประกันคุณภาพ
อาจารย์ : 0.40 - 0.59 
ผู้ช่วยศาสตราจารย์ : 0.60 - 0.79
รองศาสตราจารย์ : 0.60 - 0.79
ศาสตราจารย์ : 0.60 - 0.79</t>
  </si>
  <si>
    <t>ผลรวมคะแนนการเผยแพร่ผลงานทางวิชาการตามเกณฑ์การประกันคุณภาพ
อาจารย์ : 0.60 - 0.79
ผู้ช่วยศาสตราจารย์ : 0.80 - 0.99
รองศาสตราจารย์ : 0.80 - 0.99
ศาสตราจารย์ : 0.80 - 0.99</t>
  </si>
  <si>
    <t>ผลรวมคะแนนการเผยแพร่ผลงานทางวิชาการตามเกณฑ์การประกันคุณภาพ
อาจารย์ : 0.80 - 0.99
ผู้ช่วยศาสตราจารย์ : 1.00
รองศาสตราจารย์ : 1.00 - 1.19
ศาสตราจารย์ : 1.00 - 1.19</t>
  </si>
  <si>
    <t>ผลรวมคะแนนการเผยแพร่ผลงานทางวิชาการตามเกณฑ์การประกันคุณภาพ
อาจารย์ : ตั้งแต่ 1.0
ผู้ช่วยศาสตราจารย์ : มากกว่า 1.0 หรือจะต้องมีผลงานที่ตีพิมพ์ในระดับนานาชาติ ที่ กพอ.กาหนด รองศาสตราจารย์หรือ ศาสตราจารย์ : มากกว่า 1.2 หรือจะต้องมีผลงานที่ตีพิมพ์ในระดับนานานชาติ ที่ กพอ.กาหนด โดยต้องตีพิมพ์ในระดับ Q3 - Q4</t>
  </si>
  <si>
    <t>2.3 เอกสารประกอบการสอน เอกสารคำสอน/บทความทางวิชาการ/ตำรา/หนังสือ(นับได้สองรอบการประเมิน) นับได้ 2 รอบการประเมิน</t>
  </si>
  <si>
    <t>2.2 การเผยแพร่งานวิจัย/สิ่งประดิษฐ์/งานสร้างสรรค์ (ใช้ได้ 2 รอบการประเมิน)</t>
  </si>
  <si>
    <t>มีตำรา เอกสารประกอบการสอนเอกสารคำสอน ที่ผลิตขึ้นเอง ที่สมบูรณ์แล้ว ซึ่งผ่านการตรวจสอบจากผู้ทรงคุณวุฒิของหน่วยงาน</t>
  </si>
  <si>
    <t>มีตำรา เอกสารประกอบการสอนเอกสารคำสอน ที่ผลิตขึ้นเองที่ยังไม่สมบูรณ์</t>
  </si>
  <si>
    <t>เข้าร่วมโครงการตั้งแต่ 3 โครงการ</t>
  </si>
  <si>
    <t>3.2 การเป็นวิทยากรหรือกรรมการผู้ทรงคุณวุฒิ โดยต้องได้รับอนุญาตจากมหาวิทยาลัยหรือหน่วยงาน(ภายในหน่วยงาน คือ ภายในมหาวิทยาลัย)(ภายนอกหน่วยงาน คือ ภายนอกมหาวิทยาลัย)</t>
  </si>
  <si>
    <t>เป็นวิทยากรหรือกรรมการผู้ทรงคุณวุฒิ ภายในหน่วยงาน 1  โครงการ</t>
  </si>
  <si>
    <t>เป็นวิทยากรหรือกรรมการผู้ทรงคุณวุฒิ ภายในหน่วยงาน ตั้งแต่ 2 โครงการขึ้นไป</t>
  </si>
  <si>
    <t>เป็นวิทยากรหรือกรรมการผู้ทรงคุณวุฒิ ภายนอกหน่วยงานจำนวน 1 โครงการ</t>
  </si>
  <si>
    <t>เป็นวิทยากรหรือกรรมการผู้ทรงคุณวุฒิ ภายนอกหน่วยงานจำนวน 2 โครงการ</t>
  </si>
  <si>
    <t>เป็นวิทยากรหรือกรรมการผู้ทรงคุณวุฒิ ภายนอกหน่วยงานตั้งแต่จำนวน 3 โครงการขึ้นไป</t>
  </si>
  <si>
    <t>3.3 เป็นหัวหน้าโครงการหรือคณะกรรมการดำเนินโครงการที่ก่อให้เกิดรายได้ (นับให้เฉพาะกรรมการที่ดำเนินโครงการเท่านั้น)นับได้ 2 รอบการประเมิน</t>
  </si>
  <si>
    <t>ตั้งแต่ 1 - 20,000 บาท</t>
  </si>
  <si>
    <t>ตั้งแต่ 40,001 - 60,000 บาท</t>
  </si>
  <si>
    <t>ตั้งแต่ 20,001 - 40,000 บาท</t>
  </si>
  <si>
    <t>60,001 - 80,000 บาท</t>
  </si>
  <si>
    <t>มากกว่า 80,000 บาทหรือ เป็นหัวหน้าโครงการ</t>
  </si>
  <si>
    <t>4.1 การมีส่วนร่วมในโครงการทางด้านทานุบารุง อนุรักษ์ ศิลปวัฒนธรรมและสิ่งแวดล้อม ต้องอยู่ในแผนหรือนอกแผนที่ผ่านความเห็นชอบจากคณะกรรมบริหารหน่วยงาน หรือโครงการทางด้านทานุบารุง อนุรักษ์ ศิลปวัฒนธรรมและสิ่งแวดล้อม ของวิทยาเขต/มหาวิทยาลัยที่ผ่านความเห็นชอบจากคณะกรรมบริหารหน่วยงาน</t>
  </si>
  <si>
    <t>เข้าร่วมโครงการตั้งแต่ 3 โครงการขึ้นไป</t>
  </si>
  <si>
    <t>4.2 การเป็นวิทยากรหรือกรรมการผู้ทรงคุณวุฒิ ทางด้านทานุบารุง อนุรักษ์ ศิลปวัฒนธรรมและสิ่งแวดล้อม โดยต้องได้รับอนุญาตจากมหาวิทยาลัยหรือหน่วยงาน(ภายในหน่วยงาน คือ ภายในมหาวิทยาลัย)(ภายนอกหน่วยงาน คือ ภายนอกมหาวิทยาลัย)</t>
  </si>
  <si>
    <t>เป็นวิทยากรหรือกรรมการผู้ทรงคุณวุฒิ ภายในหน่วยงาน 1 โครงการ</t>
  </si>
  <si>
    <t>เป็นวิทยากรหรือกรรมการผู้ทรงคุณวุฒิ ภายในหน่วยงาน ตั้งแต่ 2 โครงการ ขึ้นไป</t>
  </si>
  <si>
    <t>4.3 การบูรณาการทำนุบำรุง อนุรักษ์ ศิลปวัฒนธรรมและสิ่งแวดล้อมกับพันธกิจอื่น โดยต้องระบุใน มคอ.3 หรือระบุในแผนพัฒนานักศึกษา หรือโครงการที่ได้รับอนุมัติ</t>
  </si>
  <si>
    <t>มีแผน แต่ไม่ได้ระบุใน มคอ.3 หรือแผนพัฒนานักศึกษาหรือโครงการที่ได้รับอนุมัติ</t>
  </si>
  <si>
    <t>สามารถบูรณาการได้ 1 พันธกิจ</t>
  </si>
  <si>
    <t>สามารถบูรณาการได้ 2 พันธกิจ</t>
  </si>
  <si>
    <t>สามารถบูรณาการได้ 3 พันธกิจ</t>
  </si>
  <si>
    <t>สามารถบูรณาการได้ 3 พันธกิจและสามารถบูรณาการกับงานพัฒนานักศึกษาด้วย</t>
  </si>
  <si>
    <t>เข้าร่วมโครงการ
 1-3 โครงการ</t>
  </si>
  <si>
    <t>เป็นกรรมการดำเนินโครงการ 2 โครงการ</t>
  </si>
  <si>
    <t>เป็นกรรมการดำเนินโครงการ 1 โครงการ</t>
  </si>
  <si>
    <t>เป็นกรรมการดาเนินโครงการมากกว่า 2 โครงการหรือเป็นหัวหน้าโครงการ 1 โครงการ</t>
  </si>
  <si>
    <t>5.2 บทบาทการเป็นที่ปรึกษาให้กับนักศึกษาทั้งทางด้านวิชาการ/วิชาชีพ และการใช้ชีวิต (เฉลี่ยต่อเดือน)</t>
  </si>
  <si>
    <t>1 - 2 ครั้ง</t>
  </si>
  <si>
    <t>มากกว่า 5 ครั้ง</t>
  </si>
  <si>
    <t>5.3 งานที่ได้รับการแต่งตั้งตามคำสั่งของมหาวิทยาลัย/วิทยาเขต/คณะ/วิทยาลัยซึ่งมีผลกระทบระดับมหาวิทยาลัย</t>
  </si>
  <si>
    <t>เป็นกรรมการมากกว่า 4 งานขึ้นไป หรือปฏิบัติงานประจาในส่วนงานอื่น ที่ได้รับมอบหมายนอกเหนือจากภาระงานหลักจากวิทยาเขตหรือมหาวิทยาลัย</t>
  </si>
  <si>
    <t>1.1 ผู้สอนที่ผ่านการพัฒนา (Smart Teacher)
- ด้านเร่งพัฒนาผู้สอนให้มีความเชี่ยวชาญด้านวิชาชีพ
- ด้านพัฒนาผู้สอนให้มีความเชี่ยวชาญด้านจัดการเรียนรู้
- ด้านพัฒนาผู้สอนให้มีความเชี่ยวชาญด้านเทคโนโลยีดิจิตัลและการสื่อสาร
- ด้านบริหารจัดการผู้สอนรูปแบบใหม่ให้มีความเชี่ยวชาญด้านการสอน</t>
  </si>
  <si>
    <t>มีการวางแผนพัฒนาตนเองในด้าน Smart Teacher</t>
  </si>
  <si>
    <t>ผ่านการพัฒนา 1 ด้าน</t>
  </si>
  <si>
    <t>ผ่านการพัฒนา 2 ด้าน</t>
  </si>
  <si>
    <t>ผ่านการพัฒนา 3 ด้าน</t>
  </si>
  <si>
    <t>ผ่านการพัฒนา 4 ด้าน</t>
  </si>
  <si>
    <t>มีแผนพัฒนานวัตกรรมหรืองานสร้างสรรค์ของผู้เรียน</t>
  </si>
  <si>
    <t>1.2 นวัตกรรมหรืองานสร้างสรรค์ของผู้เรียน นำไปใช้ประโยชน์ต่อสังคม (นับได้สองรอบการประเมิน)</t>
  </si>
  <si>
    <t>เริ่มมีการจัดเตรียมนวัตกรรมหรืองานสร้างสรรค์ของผู้เรียนที่ยังไม่สมบูรณ์</t>
  </si>
  <si>
    <t>มีนวัตกรรมสามารถนำไปใช้ประโยชน์ได้</t>
  </si>
  <si>
    <t>นวัตกรรมได้รับการรับรอง</t>
  </si>
  <si>
    <t>นวัตกรรมที่ได้รับการรับรองสามารถนำไปใช้ประโยชน์ได้</t>
  </si>
  <si>
    <t>มีการพัฒนาตนเองผ่านระบบ 1 - 79%</t>
  </si>
  <si>
    <t>1.3 ร้อยละของผู้สอนที่สอบผ่านสมรรถนะด้านภาษาอังกฤษที่มหาวิทยาลัยกำหนด</t>
  </si>
  <si>
    <t>มีการพัฒนาตนเองผ่านระบบตั้งแต่ 80% ขึ้นไป</t>
  </si>
  <si>
    <t>ผ่าน Post test ตั้งระดับ B2.2 ขึ้นไป</t>
  </si>
  <si>
    <t>2.1 ผลงานวิจัย สิ่งประดิษฐ์ นวัตกรรม และสร้างสรรค์ที่บูรณาการ กับการเรียน การสอนและพันธกิจอื่นอย่างน้อยอีก 1 ด้าน</t>
  </si>
  <si>
    <t>มีแผนแต่ยังไม่ได้ดาเนินการ</t>
  </si>
  <si>
    <t>บูรณาการกับการเรียนการสอนและพันธกิจอื่นอย่างน้อย 1 ด้าน</t>
  </si>
  <si>
    <t>บูรณาการกับการเรียนการสอนและพันธกิจอื่นมากกว่า 1 ด้าน</t>
  </si>
  <si>
    <t>2.2 ผลงานวิจัย สิ่งประดิษฐ์ นวัตกรรม และงานสร้างสรรค์ ที่นำไปใช้ประโยชน์เชิงพาณิชย์/ชุมชน/สังคม</t>
  </si>
  <si>
    <t>มีแผนแต่ยังไม่ได้ดำเนินการ</t>
  </si>
  <si>
    <t>ดำเนินการบางส่วนแต่ยังไม่สมบูรณ์</t>
  </si>
  <si>
    <t>อยู่ระหว่างดำเนินการ</t>
  </si>
  <si>
    <t>มีผลงาน สิ่งประดิษฐ์ นวัตกรรมและงานสร้างสรรค์</t>
  </si>
  <si>
    <t>มีแผนเขียนโครงการบริการวิชาการที่ก่อให้เกิดรายได้</t>
  </si>
  <si>
    <t>มีโครงการอนุมัติแล้วแต่ไม่ได้ดำเนินการ</t>
  </si>
  <si>
    <t>ดำเนินโครงการและมีรายได้</t>
  </si>
  <si>
    <t>ดำเนินโครงการและมีรายได้เพิ่มขึ้น 1-5 % จากรอบที่ผ่านมา</t>
  </si>
  <si>
    <t>ดำเนินโครงการและมีรายได้เพิ่มขึ้นมากกว่า 5% จากรอบที่ผ่านมา</t>
  </si>
  <si>
    <t>4.1 นวัตกรรมที่เกี่ยวข้องกับทำนุบำรุงศิลป วัฒนธรรมและสิ่งแวดล้อม (นับได้สองรอบการประเมิน)</t>
  </si>
  <si>
    <t>มีแผนพัฒนานวัตกรรมที่เกี่ยวข้องกับการทำนุบำรุงศิลป วัฒนธรรมและสิ่งแวดล้อม</t>
  </si>
  <si>
    <t>เริ่มมีการจัดทำนวัตกรรมแต่ยังไม่เสร็จสมบูรณ์</t>
  </si>
  <si>
    <t>มีแต่อยู่ในช่วงการยื่นขอจด ลิขสิทธิ์ หรือ อนุสิทธิบัตรหรือ สิทธิบัตร แต่นำเอาไปใช้ประโยชน์เชิงชุมชมหรือสังคม</t>
  </si>
  <si>
    <t>มีนวัตกรรมที่ได้รับรองทรัพย์สินทางปัญญาคือได้รับ ลิขสิทธิ์ หรือ อนุสิทธิบัตร หรือสิทธิบัตรที่นำไปใช้ประโยชน์เชิงพาณิชย์ ชุมชนหรือสังคม</t>
  </si>
  <si>
    <t>4.2 นวัตกรรมที่ผลักดันให้เกิดการพัฒนาตามองค์ประกอบของ Green Campus (นับได้สองรอบการประเมิน)</t>
  </si>
  <si>
    <t>มีแผนการพัฒนานวัตกรรมที่เกี่ยวข้องกับการ พัฒนาตามองค์ประกอบของ Green campus</t>
  </si>
  <si>
    <t>มีแต่อยู่ในช่วงยื่นขอจด ลิขสิทธิ์ หรือ อนุสิทธิบัตรหรือ สิทธิบัตร</t>
  </si>
  <si>
    <t>มีและสามารถนาไปใช้ประโยชน์ในการพัฒนาองค์กรได้จริง</t>
  </si>
  <si>
    <t>ต่ำกว่า/เท่ากับ 50</t>
  </si>
  <si>
    <t>60.01 - 70.00</t>
  </si>
  <si>
    <t>50.01 - 60.00</t>
  </si>
  <si>
    <t>70.01 - 80.00</t>
  </si>
  <si>
    <t>มากกว่า 80</t>
  </si>
  <si>
    <t>คะแนนที่ได้จริง (คะแนนเต็ม 50%)</t>
  </si>
  <si>
    <t>คะแนนที่ได้จริง (คะแนนเต็ม 20%)</t>
  </si>
  <si>
    <t>6.2.2 งานเพื่อบรรลุตัวชี้วัดของคณะฯ/มหาวิทยาลัย</t>
  </si>
  <si>
    <t>6.2.3 งานวิจัย</t>
  </si>
  <si>
    <t>6.2.4 งานบริการวิชาการที่ก่อให้เกิดรายได้</t>
  </si>
  <si>
    <t>6.2.5 งานพัฒนาเว็ปไซต์ระดับหลักสูตร</t>
  </si>
  <si>
    <t>มคอ.3 ที่เสร็จสมบูรณ์ไม่เกินครึ่งหนึ่งของรายวิชาที่สอนทั้งหมด</t>
  </si>
  <si>
    <t>มคอ.3 และสื่อการสอนและเอกสารคำสอน(หรือเอกสารคำสอน)และการบ้านรวมแบบฝึกหัด</t>
  </si>
  <si>
    <t>โดยต้องครบทุกรายวิชา</t>
  </si>
  <si>
    <t xml:space="preserve">   1.4 การวัดผลและประเมินผลการเรียน</t>
  </si>
  <si>
    <t xml:space="preserve">    2.2 การเผยแพร่งานวิจัย/สิ่งประดิษฐ์/งานสร้างสรรค์ (ใช้ได้ 2 รอบการประเมิน)</t>
  </si>
  <si>
    <t xml:space="preserve">   2.1 จำนวนโครงการวิจัย/สิ่งประดิษฐ์ /งานสร้างสรรค์หรือการมีส่วนร่วม หรือได้รับสนับสนุนงบประมาณ งานวิจัยต่อคน (ใช้ได้ 2 รอบการประเมิน) โดยไม่เป็นโครงการวิจัยที่อยู่ในช่วงขยายเวลา</t>
  </si>
  <si>
    <t xml:space="preserve">   2.3 เอกสารประกอบการสอน เอกสารคำสอน/บทความทางวิชาการ/ตำรา/หนังสือ(นับได้สองรอบการประเมิน)</t>
  </si>
  <si>
    <t>ชื่อเอกสารคำสอน/บทความทางวิชาการ/ตำรา/หนังสือ</t>
  </si>
  <si>
    <t xml:space="preserve">    3.1 มีส่วนร่วมในโครงการบริการวิชาการของหน่วยงานที่ตนสังกัดอยู่ที่อยู่ในแผนหรือนอกแผนที่ได้รับความเห็นชอบจากคณะกรรมการบริหารหน่วยงาน หรือโครงการบริการวิชาการของวิทยาเขต/มหาวิทยาลัยที่ผ่านความเห็นชอบคณะกรรมการบริหารหน่วยงาน</t>
  </si>
  <si>
    <t xml:space="preserve">    3.2 การเป็นวิทยากรหรือกรรมการผู้ทรงคุณวุฒิ โดยต้องได้รับอนุญาตจากมหาวิทยาลัยหรือหน่วยงาน(ภายในหน่วยงาน คือ ภายในมหาวิทยาลัย)(ภายนอกหน่วยงาน คือ ภายนอกมหาวิทยาลัย)</t>
  </si>
  <si>
    <t xml:space="preserve">    3.3 เป็นหัวหน้าโครงการหรือคณะกรรมการดำเนินโครงการที่ก่อให้เกิดรายได้ (นับให้เฉพาะกรรมการที่ดำเนินโครงการเท่านั้น)นับได้ 2 รอบการประเมิน</t>
  </si>
  <si>
    <t xml:space="preserve">   4.3 การบูรณาการทำนุบำรุง อนุรักษ์ ศิลปวัฒนธรรมและสิ่งแวดล้อมกับพันธกิจอื่น โดยต้องระบุใน มคอ.3 หรือระบุในแผนพัฒนานักศึกษา หรือโครงการที่ได้รับอนุมัติ</t>
  </si>
  <si>
    <t xml:space="preserve">   5.2 บทบาทการเป็นที่ปรึกษาให้กับนักศึกษาทั้งทางด้านวิชาการ/วิชาชีพ และการใช้ชีวิต (เฉลี่ยต่อเดือน)</t>
  </si>
  <si>
    <t xml:space="preserve">   5.3 งานที่ได้รับการแต่งตั้งตามคำสั่งของมหาวิทยาลัย/วิทยาเขต/คณะ/วิทยาลัยซึ่งมีผลกระทบระดับมหาวิทยาลัย</t>
  </si>
  <si>
    <t>บทบาทการเป็นกรรมการ</t>
  </si>
  <si>
    <t>ด้านเร่งพัฒนาผู้สอนให้มีความเชี่ยวชาญด้านวิชาชีพ</t>
  </si>
  <si>
    <t>ด้านพัฒนาผู้สอนให้มีความเชี่ยวชาญด้านจัดการเรียนรู้</t>
  </si>
  <si>
    <t>ด้านพัฒนาผู้สอนให้มีความเชี่ยวชาญด้านเทคโนโลยีดิจิตัลและการสื่อสาร</t>
  </si>
  <si>
    <t>ด้านบริหารจัดการผู้สอนรูปแบบใหม่ให้มีความเชี่ยวชาญด้านการสอน</t>
  </si>
  <si>
    <t xml:space="preserve">      1.2 นวัตกรรมหรืองานสร้างสรรค์ของผู้เรียน นำไปใช้ประโยชน์ต่อสังคม (นับได้สองรอบการประเมิน)</t>
  </si>
  <si>
    <t xml:space="preserve">           ระบุชื่อการวางแผนพัฒนาตนเองในด้าน Smart her..................................................................................</t>
  </si>
  <si>
    <t xml:space="preserve">      1.3 ร้อยละของผู้สอนที่สอบผ่านสมรรถนะด้านภาษาอังกฤษที่มหาวิทยาลัยกำหนด              </t>
  </si>
  <si>
    <t xml:space="preserve">              2.2 ผลงานวิจัย สิ่งประดิษฐ์ นวัตกรรม และงานสร้างสรรค์ ที่นำไปใช้ประโยชน์เชิงพาณิชย์/ชุมชน/สังคม</t>
  </si>
  <si>
    <r>
      <t xml:space="preserve">                </t>
    </r>
    <r>
      <rPr>
        <b/>
        <sz val="18"/>
        <rFont val="TH SarabunPSK"/>
        <family val="2"/>
      </rPr>
      <t xml:space="preserve"> 4.1 นวัตกรรมที่เกี่ยวข้องกับทำนุบำรุงศิลป วัฒนธรรมและสิ่งแวดล้อม (นับได้สองรอบการประเมิน)</t>
    </r>
  </si>
  <si>
    <t>มีแผนการพัฒนานวัตกรรมที่เกี่ยวข้องกับการพัฒนาตามองค์ประกอบของ Green campus</t>
  </si>
  <si>
    <t xml:space="preserve">     6.1.1 ผลการประเมิน 5 ส (ใช้คะแนนของสาขาที่สังกัด ระดับคณะ)</t>
  </si>
  <si>
    <t xml:space="preserve">     6.1.2 การจัดสอบ</t>
  </si>
  <si>
    <t>การจัดสอบ (วันที่ สถานที่)</t>
  </si>
  <si>
    <t xml:space="preserve">     6.1.4 งานมอบหมายที่มีคำสั่งให้ปฏิบัติหน้าที่เป็นครั้งคราว</t>
  </si>
  <si>
    <t xml:space="preserve">     6.1.5 การเข้าร่วมกิจกรรมที่สำคัญของคณะ/สาขา (ครั้ง)</t>
  </si>
  <si>
    <t>6.2.5.1 การดำเนินการออกแบบและพัฒนาเว็บไซต์</t>
  </si>
  <si>
    <t>นำเสนอรูปแบบเว็บไซต์</t>
  </si>
  <si>
    <t>6.2.5.2 รายงานผลการดำเนินการพัฒนาเว็บไซต์</t>
  </si>
  <si>
    <t>6.2.5.3 การปรับปรุงเว็บไซต์ให้เป็นปัจจุบันอยู่เสมอ</t>
  </si>
  <si>
    <t>1 ครั้ง/เดือน</t>
  </si>
  <si>
    <t>2 ครั้ง/เดือน</t>
  </si>
  <si>
    <t>3 ครั้ง/เดือน</t>
  </si>
  <si>
    <t>4 ครั้ง/เดือน</t>
  </si>
  <si>
    <t>มากกว่า 4 ครั้ง/เดือน</t>
  </si>
  <si>
    <t>6.2.5.2 รายงานผลการปรับปรุงเว็บไซต์ให้เป็นปัจจุบัน</t>
  </si>
  <si>
    <t>6.2 งานพิเศษตามนโยบายคณะฯ (50%) อาจารย์สามารถเลือกโครงการที่ผ่านการอนุมัติเพียง 1 งาน และระบุเปอร์เซนต์ 50%</t>
  </si>
  <si>
    <t>6.2.1 การพัฒนางานฟาร์มเชิงรุก</t>
  </si>
  <si>
    <t>ระบุชื่อโครงการ.....................................................................................................</t>
  </si>
  <si>
    <t>6.2.1.3 บรรลุวัตถุวัตถุประสงค์และเป้าหมาย (ในรอบการประเมิน)</t>
  </si>
  <si>
    <t>ระบุชื่อโครงการ.................................................................................................</t>
  </si>
  <si>
    <t>คณะกรรมการดำเนินโครงการ 1 โครงการ</t>
  </si>
  <si>
    <t>6.3 งาน LMSและสื่อออนไลน์</t>
  </si>
  <si>
    <t>6.3.1 การจัดการเรียนการสอนด้วยระบบ LMS(เต็มรูปแบบ)</t>
  </si>
  <si>
    <t>มีการจัดการรายวิชา สร้างรายวิชา จัดการกลุ่มผู้เรียน</t>
  </si>
  <si>
    <t>มีการสร้างบทเรียน เนื้อหารายวิชาครบถ้วน</t>
  </si>
  <si>
    <t>มีการทดสอบและประเมินผลการสร้างแบบทดสอบ โดยเป็นระบบการสุ่มข้อสอบ สามารถจับเวลาและตรวจข้อสอบอัตโนมัติ พร้อมเฉลย รายงาน สถิติคะแนนและสถิติการเรียนของผู้เรียน</t>
  </si>
  <si>
    <t>มีการจัดการข้อมูล (Data Management System) ระบบจัดการไฟล์และโฟลเดอร์ ผู้สอนมีเนื้อที่เก็บข้อมูลบทเรียนเป็นของตนเอง</t>
  </si>
  <si>
    <t>6.3.2 การพัฒนาความรู้ด้านเทคโนโลยีสารสนเทศ</t>
  </si>
  <si>
    <t>มีแผนพัฒนาตนเอง
โดยการอบรม สัมมนา
ด้านเทคโนโลยสารสนเทศ</t>
  </si>
  <si>
    <t>เข้าร่วมประชุม อบรม สัมมนา แลกเปลี่ยนเรียนรู้การพัฒนาตนเอง
1 ครั้ง</t>
  </si>
  <si>
    <t>เข้าร่วมประชุม อบรม สัมมนา แลกเปลี่ยนเรียนรู้การพัฒนาตนเอง
2 ครั้ง</t>
  </si>
  <si>
    <t>เข้าร่วมประชุม อบรม สัมมนา แลกเปลี่ยนเรียนรู้การพัฒนาตนเอง
มากกว่า 2 ครั้ง</t>
  </si>
  <si>
    <t xml:space="preserve">มีการนำความรู้ที่ได้มาปรับปรุงงาน
</t>
  </si>
  <si>
    <r>
      <t xml:space="preserve">3.1 มีส่วนร่วมในโครงการบริการวิชาการของหน่วยงานที่ตนสังกัดอยู่ที่อยู่ในแผนหรือนอกแผนที่ได้รับความเห็นชอบจากคณะกรรมการบริหารหน่วยงาน หรือโครงการบริการวิชาการของวิทยาเขต/มหาวิทยาลัยที่ผ่านความเห็นชอบคณะกรรมการบริหารหน่วยงาน
</t>
    </r>
    <r>
      <rPr>
        <b/>
        <sz val="18"/>
        <color theme="1"/>
        <rFont val="TH SarabunPSK"/>
        <family val="2"/>
      </rPr>
      <t/>
    </r>
  </si>
  <si>
    <t>ระบุชื่อโครงการ........................................................................................(ระบุตัวชี้วัดที่เลือกทำโครงการ)</t>
  </si>
  <si>
    <t>6.2.2.1 การดำเนินโครงการ</t>
  </si>
  <si>
    <t>6.2.2.2 รายงานผลการดำเนินงาน</t>
  </si>
  <si>
    <t>6.2.2.3 บรรลุวัตถุวัตถุประสงค์และเป้าหมาย (ในรอบการประเมิน)</t>
  </si>
  <si>
    <t>6.2.3.1 จำนวนโครงการวิจัย/สิ่งประดิษฐ์ /งานสร้างสรรค์หรือการมีส่วนร่วม หรือได้รับสนับสนุนงบประมาณ งานวิจัยต่อคน (ใช้ได้สองรอบการประเมิน) โดยไม่เป็นโครงการวิจัยที่อยู่ในช่วงขยายเวลา</t>
  </si>
  <si>
    <t>6.2.3.2 การเผยแพร่งานวิจัย/สิ่งประดิษฐ์/งานสร้างสรรค์ (ใช้ได้ 2 รอบการประเมิน)</t>
  </si>
  <si>
    <t>6.2.4.1 เป็นหัวหน้าโครงการหรือคณะกรรมการดำเนินโครงการที่ก่อให้เกิดรายได้ (นับให้เฉพาะกรรมการที่ดำเนินโครงการเท่านั้น)นับได้ 2 รอบการประเมิน</t>
  </si>
  <si>
    <t>6.2.4.2 ผลงานบริการวิชาการที่บูรณาการกับการเรียนการสอนและพันธกิจอื่นอย่างน้อยอีก 1 ด้าน</t>
  </si>
  <si>
    <t>1.2  การใช้งานระบบสารสนเทศ LMS หรือระบบสารสนเทศที่ออนไลน์อื่น ที่มีหลักฐานในการเผยแพร่สือโดยคณะไปดำเนินการตกลงกับผู้ถูกประเมิน (ซึ่งคณะสามารถประเมินผลได้)</t>
  </si>
  <si>
    <t xml:space="preserve">   4.1 การมีส่วนร่วมในโครงการทางด้านทำนุบำรุง อนุรักษ์ ศิลปวัฒนธรรมและสิ่งแวดล้อม ต้องอยู่ในแผนหรือนอกแผนที่ผ่านความเห็นชอบจากคณะกรรมบริหารหน่วยงาน หรือโครงการทางด้านทำนุบำรุง อนุรักษ์ ศิลปวัฒนธรรมและสิ่งแวดล้อม ของวิทยาเขต/มหาวิทยาลัยที่ผ่านความเห็นชอบจากคณะกรรมบริหารหน่วยงาน</t>
  </si>
  <si>
    <t xml:space="preserve">   4.2 การเป็นวิทยากรหรือกรรมการผู้ทรงคุณวุฒิ ทางด้านทำนุบำรุง อนุรักษ์ ศิลปวัฒนธรรมและสิ่งแวดล้อม โดยต้องได้รับอนุญาตจากมหาวิทยาลัยหรือหน่วยงาน(ภายในหน่วยงาน คือ ภายในมหาวิทยาลัย)(ภายนอกหน่วยงาน คือ ภายนอกมหาวิทยาลัย)</t>
  </si>
  <si>
    <t xml:space="preserve">   1.2 การใช้งานระบบสารสนเทศ LMS หรือระบบสารสนเทศที่ออนไลน์อื่น ที่มีหลักฐานในการเผยแพร่สือโดยคณะไปดำเนินการตกลงกับผู้ถูกประเมิน (ซึ่งคณะสามารถประเมินผลได้)
นินการตกลงกับผู้ถูกประเมิน (ซึ่งคณะสามารถประเมินผลได้)</t>
  </si>
  <si>
    <t xml:space="preserve">   1.3 ผลการประเมินความพึงพอใจ(ให้ใช้รอบภาคการศึกษาที่ผ่านมา)
(ให้ใช้รอบภาคการศึกษาที่ผ่านมา)</t>
  </si>
  <si>
    <t xml:space="preserve">    มีนวัตกรรมสามารถนำไปใช้ประโยชน์ได้</t>
  </si>
  <si>
    <t xml:space="preserve">ผลงานวิจัย สิ่งประดิษฐ์ นวัตกรรม และงานสร้างสรรค์ </t>
  </si>
  <si>
    <t>การนำไปใช้ประโยชน์เชิงพาณิชย์/ชุมชน/สังคม</t>
  </si>
  <si>
    <t>ผลงานวิจัย สิ่งประดิษฐ์ นวัตกรรม และสร้างสรรค์</t>
  </si>
  <si>
    <t>การบูรณาการ กับการเรียน การสอน/พันธกิจอื่น</t>
  </si>
  <si>
    <t>หมายเหตุ : พร้อมแนบเอกสารหลักฐาน RDI-01และ RDI-02</t>
  </si>
  <si>
    <t>หมายเหตุ : พร้อมแนบเอกสารหลักฐาน RDI-03</t>
  </si>
  <si>
    <t>ผลงานบริการวิชาการ</t>
  </si>
  <si>
    <t>สถานะโครงการ/รายได้จากการให้บริการวิชาการ</t>
  </si>
  <si>
    <t>โครงการ</t>
  </si>
  <si>
    <t>มีและสามารถนำไปใช้ประโยชน์ในการพัฒนาองค์กรได้จริง</t>
  </si>
  <si>
    <t>การดำเนินการ/รายละเอียด</t>
  </si>
  <si>
    <t>ผช.คณบดี/หัวหน้าสาขา/รองหัวหน้าสาขา</t>
  </si>
  <si>
    <t xml:space="preserve"> (ให้เลือกระบุเพียง 1 โครงการ (งานฟาร์ม/งานที่บรรลุตัวชี้วัด/งานวิจัย/งานบริการวิชาการ/งานพัฒนาเว็บไซต์หลักสูตร)        และกำหนดค่าน้ำหนัก 50%</t>
  </si>
  <si>
    <t>6.2 งานพิเศษตามนโยบายคณะฯ (50%)</t>
  </si>
  <si>
    <t>6.3 งาน LMSและสื่อออนไลน์ (10%)</t>
  </si>
  <si>
    <t>*หมายเหตุ  อับโหลดไฟล์ ผ่านระบบสารสนเทศอาจารย์</t>
  </si>
  <si>
    <t>มีการสร้างกิจกรรม กระดานเสวนา การมอบหมายงาน ส่งงาน ตรวจงาน มีการใช้เครื่องมือสื่อสารระหว่างผู้เรียน-ผู้สอน และผู้เรียน-ผู้เรียน (Webboard/Chatroom โดยสามารถเก็บ Historyได้)</t>
  </si>
  <si>
    <t>หัวข้อเรื่อง/การอบรม</t>
  </si>
  <si>
    <t>รายละเอียด</t>
  </si>
  <si>
    <t xml:space="preserve">   6.3.1 การจัดการเรียนการสอนด้วยระบบ LMS(เต็มรูปแบบ)</t>
  </si>
  <si>
    <t xml:space="preserve">   6.3.2 การพัฒนาความรู้ด้านเทคโนโลยีสารสนเทศ</t>
  </si>
  <si>
    <t>นำผลงานสื่อที่ถ่ายทอดองค์ความรู้ประชาสัมพันธ์ เผยแพร่ผ่านช่องทางออนไลน์ จำนวน 1 ครั้ง</t>
  </si>
  <si>
    <t>นำผลงานสื่อที่ถ่ายทอดองค์ความรู้ประชาสัมพันธ์ เผยแพร่ผ่านช่องทางออนไลน์ จำนวน 2 ครั้ง</t>
  </si>
  <si>
    <t>มีการจัดทำคู่มือทางวิชาการ</t>
  </si>
  <si>
    <t xml:space="preserve">มีการจัดทำคู่มือทางวิชาการและจัดทำสื่อถ่ายทอดองค์ความรู้   1 ชิ้นงาน </t>
  </si>
  <si>
    <t>มีการจัดทำคู่มือทางวิชาการและจัดทำสื่อถ่ายทอดองค์ความรู้   2 ชิ้นงาน</t>
  </si>
  <si>
    <t xml:space="preserve">          6.2.1 การพัฒนางานฟาร์มเชิงรุก</t>
  </si>
  <si>
    <t xml:space="preserve">          6.2.3 งานวิจัย</t>
  </si>
  <si>
    <t xml:space="preserve">          6.2.4 งานบริการวิชาการที่ก่อให้เกิดรายได้</t>
  </si>
  <si>
    <t xml:space="preserve">          6.2.5 งานพัฒนาเว็ปไซต์ระดับหลักสูตร</t>
  </si>
  <si>
    <t xml:space="preserve">  6.2 งานพิเศษตามข้อตกลงของคณะฯ (50%)</t>
  </si>
  <si>
    <t xml:space="preserve">     6.3 งาน LMSและสื่อออนไลน์ (10%)</t>
  </si>
  <si>
    <t>เป็นหัวหน้าโครงการวิจัยงบภายนอกที่มีโครงการ เข้าสู่ระบบ RISS (สวพ.ดูแล)และมีงบประมาณ ผ่านหน่วยงานแล้วแต่กรณี (ในส่วน งปม.)หรือ ได้รับ งปม.ทุนวิจัยรวมกันทุกโครงการ/คนด้านวิทยาศาสตร์: ตั้งแต่ 80,000 บาท ขึ้นไปด้านสังคม: ตั้งแต่ 45,000 บาทขึ้นไป</t>
  </si>
  <si>
    <t>6.2.1.4 การจัดทำสื่อเผยแพร่กิจกรรมภายในงานฟาร์ม 
(โดยเผยแพร่ผ่านสื่อประชาสัมพันธ์ของหลักและคณะ)</t>
  </si>
  <si>
    <t>6.2.2.4 การจัดทำสื่อเผยแพร่ผลงาน
(โดยเผยแพร่ผ่านสื่อประชาสัมพันธ์ของหลักและคณะ)</t>
  </si>
  <si>
    <t>6.2.3.3 การจัดทำสื่อเผยแพร่ผลงาน
(โดยเผยแพร่ผ่านสื่อประชาสัมพันธ์ของหลักและคณะ)</t>
  </si>
  <si>
    <t>6.2.4.3 การจัดทำสื่อเผยแพร่ผลงาน
(โดยเผยแพร่ผ่านสื่อประชาสัมพันธ์ของหลักและคณะ)</t>
  </si>
  <si>
    <t>5 ครั้ง/เดือน</t>
  </si>
  <si>
    <t>มากกว่า 5 ครั้ง/เดือน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</si>
</sst>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_ ;\-#,##0.00\ "/>
  </numFmts>
  <fonts count="98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0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14"/>
      <color indexed="8"/>
      <name val="TH SarabunPSK"/>
      <family val="2"/>
    </font>
    <font>
      <b/>
      <sz val="10"/>
      <name val="TH SarabunPSK"/>
      <family val="2"/>
    </font>
    <font>
      <sz val="10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indexed="8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b/>
      <sz val="15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1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indexed="10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u/>
      <sz val="18"/>
      <name val="TH SarabunPSK"/>
      <family val="2"/>
    </font>
    <font>
      <b/>
      <sz val="16"/>
      <color indexed="9"/>
      <name val="TH SarabunPSK"/>
      <family val="2"/>
    </font>
    <font>
      <sz val="12"/>
      <color indexed="9"/>
      <name val="TH SarabunPSK"/>
      <family val="2"/>
    </font>
    <font>
      <b/>
      <u/>
      <sz val="12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sz val="16"/>
      <color indexed="10"/>
      <name val="TH SarabunPSK"/>
      <family val="2"/>
    </font>
    <font>
      <b/>
      <u/>
      <sz val="14"/>
      <name val="TH SarabunPSK"/>
      <family val="2"/>
    </font>
    <font>
      <b/>
      <i/>
      <sz val="12"/>
      <name val="TH SarabunPSK"/>
      <family val="2"/>
    </font>
    <font>
      <i/>
      <sz val="12"/>
      <name val="TH SarabunPSK"/>
      <family val="2"/>
    </font>
    <font>
      <b/>
      <sz val="12"/>
      <color indexed="8"/>
      <name val="TH SarabunPSK"/>
      <family val="2"/>
    </font>
    <font>
      <b/>
      <sz val="12"/>
      <name val="TH SarabunPSK"/>
      <family val="2"/>
    </font>
    <font>
      <b/>
      <sz val="14"/>
      <color indexed="9"/>
      <name val="TH SarabunPSK"/>
      <family val="2"/>
    </font>
    <font>
      <b/>
      <sz val="12"/>
      <color indexed="9"/>
      <name val="TH SarabunPSK"/>
      <family val="2"/>
    </font>
    <font>
      <b/>
      <sz val="18"/>
      <color indexed="8"/>
      <name val="TH SarabunPSK"/>
      <family val="2"/>
    </font>
    <font>
      <sz val="12"/>
      <color indexed="8"/>
      <name val="TH SarabunPSK"/>
      <family val="2"/>
    </font>
    <font>
      <i/>
      <sz val="10"/>
      <name val="TH SarabunPSK"/>
      <family val="2"/>
    </font>
    <font>
      <b/>
      <sz val="13"/>
      <name val="TH SarabunPSK"/>
      <family val="2"/>
    </font>
    <font>
      <sz val="12"/>
      <color rgb="FFFF0000"/>
      <name val="TH SarabunPSK"/>
      <family val="2"/>
    </font>
    <font>
      <b/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8"/>
      <color rgb="FFFF0000"/>
      <name val="TH SarabunPSK"/>
      <family val="2"/>
    </font>
    <font>
      <b/>
      <u/>
      <sz val="20"/>
      <name val="TH SarabunPSK"/>
      <family val="2"/>
    </font>
    <font>
      <b/>
      <sz val="11"/>
      <name val="TH SarabunPSK"/>
      <family val="2"/>
    </font>
    <font>
      <b/>
      <sz val="18"/>
      <color theme="1"/>
      <name val="TH SarabunPSK"/>
      <family val="2"/>
    </font>
    <font>
      <sz val="14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5"/>
      <color rgb="FFFF0000"/>
      <name val="TH SarabunPSK"/>
      <family val="2"/>
    </font>
    <font>
      <sz val="15"/>
      <color rgb="FFFF0000"/>
      <name val="TH SarabunPSK"/>
      <family val="2"/>
    </font>
    <font>
      <sz val="15"/>
      <name val="TH SarabunPSK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8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23" borderId="7" applyNumberFormat="0" applyFont="0" applyAlignment="0" applyProtection="0"/>
    <xf numFmtId="0" fontId="18" fillId="20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6" applyNumberFormat="0" applyFill="0" applyAlignment="0" applyProtection="0"/>
    <xf numFmtId="0" fontId="28" fillId="4" borderId="0" applyNumberFormat="0" applyBorder="0" applyAlignment="0" applyProtection="0"/>
    <xf numFmtId="0" fontId="34" fillId="0" borderId="0"/>
    <xf numFmtId="0" fontId="29" fillId="7" borderId="1" applyNumberFormat="0" applyAlignment="0" applyProtection="0"/>
    <xf numFmtId="0" fontId="30" fillId="22" borderId="0" applyNumberFormat="0" applyBorder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33" fillId="20" borderId="8" applyNumberFormat="0" applyAlignment="0" applyProtection="0"/>
    <xf numFmtId="0" fontId="34" fillId="23" borderId="7" applyNumberFormat="0" applyFon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34" fillId="0" borderId="0"/>
  </cellStyleXfs>
  <cellXfs count="893">
    <xf numFmtId="0" fontId="0" fillId="0" borderId="0" xfId="0"/>
    <xf numFmtId="0" fontId="42" fillId="0" borderId="0" xfId="0" applyFont="1" applyAlignment="1" applyProtection="1">
      <alignment vertical="center"/>
    </xf>
    <xf numFmtId="0" fontId="42" fillId="0" borderId="0" xfId="0" applyFont="1" applyProtection="1"/>
    <xf numFmtId="0" fontId="39" fillId="0" borderId="0" xfId="0" applyFont="1" applyFill="1" applyProtection="1"/>
    <xf numFmtId="0" fontId="41" fillId="0" borderId="0" xfId="0" applyFont="1" applyFill="1" applyProtection="1"/>
    <xf numFmtId="0" fontId="39" fillId="0" borderId="0" xfId="0" applyFont="1" applyAlignment="1" applyProtection="1">
      <alignment vertical="center"/>
    </xf>
    <xf numFmtId="0" fontId="39" fillId="0" borderId="0" xfId="0" applyFont="1" applyFill="1" applyAlignment="1" applyProtection="1">
      <alignment vertical="top"/>
    </xf>
    <xf numFmtId="0" fontId="39" fillId="0" borderId="0" xfId="0" applyFont="1" applyFill="1" applyAlignment="1" applyProtection="1">
      <alignment vertical="center"/>
    </xf>
    <xf numFmtId="0" fontId="44" fillId="0" borderId="0" xfId="0" applyFont="1" applyAlignment="1" applyProtection="1">
      <alignment vertical="center"/>
    </xf>
    <xf numFmtId="49" fontId="39" fillId="0" borderId="0" xfId="0" applyNumberFormat="1" applyFont="1" applyAlignment="1" applyProtection="1">
      <alignment vertical="top"/>
    </xf>
    <xf numFmtId="0" fontId="39" fillId="0" borderId="0" xfId="0" applyFont="1" applyFill="1" applyBorder="1" applyProtection="1"/>
    <xf numFmtId="49" fontId="39" fillId="0" borderId="0" xfId="0" applyNumberFormat="1" applyFont="1" applyFill="1" applyAlignment="1" applyProtection="1">
      <alignment vertical="top"/>
    </xf>
    <xf numFmtId="49" fontId="41" fillId="0" borderId="0" xfId="0" applyNumberFormat="1" applyFont="1" applyAlignment="1" applyProtection="1">
      <alignment vertical="top"/>
    </xf>
    <xf numFmtId="0" fontId="41" fillId="0" borderId="0" xfId="0" applyFont="1" applyFill="1" applyAlignment="1" applyProtection="1">
      <alignment vertical="center"/>
    </xf>
    <xf numFmtId="0" fontId="39" fillId="0" borderId="0" xfId="0" applyFont="1" applyFill="1" applyAlignment="1" applyProtection="1">
      <alignment horizontal="left"/>
    </xf>
    <xf numFmtId="0" fontId="45" fillId="0" borderId="0" xfId="0" applyFont="1" applyFill="1" applyBorder="1" applyProtection="1"/>
    <xf numFmtId="0" fontId="45" fillId="0" borderId="0" xfId="0" applyFont="1" applyFill="1" applyProtection="1"/>
    <xf numFmtId="0" fontId="45" fillId="0" borderId="0" xfId="0" applyFont="1" applyProtection="1"/>
    <xf numFmtId="0" fontId="41" fillId="0" borderId="0" xfId="0" applyFont="1" applyAlignment="1" applyProtection="1"/>
    <xf numFmtId="0" fontId="41" fillId="0" borderId="0" xfId="0" applyFont="1" applyFill="1" applyAlignment="1" applyProtection="1"/>
    <xf numFmtId="0" fontId="41" fillId="0" borderId="0" xfId="0" applyFont="1" applyAlignment="1" applyProtection="1">
      <alignment vertical="center"/>
    </xf>
    <xf numFmtId="0" fontId="41" fillId="0" borderId="0" xfId="0" applyFont="1" applyFill="1" applyAlignment="1" applyProtection="1">
      <alignment horizontal="left"/>
    </xf>
    <xf numFmtId="0" fontId="41" fillId="0" borderId="0" xfId="0" applyFont="1" applyFill="1" applyAlignment="1" applyProtection="1">
      <alignment vertical="top"/>
    </xf>
    <xf numFmtId="0" fontId="41" fillId="0" borderId="0" xfId="0" applyFont="1" applyFill="1" applyBorder="1" applyAlignment="1" applyProtection="1"/>
    <xf numFmtId="0" fontId="46" fillId="0" borderId="0" xfId="0" applyFont="1" applyAlignment="1" applyProtection="1"/>
    <xf numFmtId="0" fontId="46" fillId="0" borderId="0" xfId="0" applyFont="1" applyFill="1" applyBorder="1" applyAlignment="1" applyProtection="1"/>
    <xf numFmtId="0" fontId="46" fillId="0" borderId="0" xfId="0" applyFont="1" applyFill="1" applyAlignment="1" applyProtection="1"/>
    <xf numFmtId="49" fontId="41" fillId="0" borderId="0" xfId="0" applyNumberFormat="1" applyFont="1" applyFill="1" applyAlignment="1" applyProtection="1">
      <alignment vertical="top"/>
    </xf>
    <xf numFmtId="0" fontId="41" fillId="29" borderId="0" xfId="0" applyFont="1" applyFill="1" applyAlignment="1" applyProtection="1"/>
    <xf numFmtId="0" fontId="0" fillId="0" borderId="0" xfId="0" applyAlignment="1">
      <alignment wrapText="1"/>
    </xf>
    <xf numFmtId="0" fontId="34" fillId="0" borderId="0" xfId="0" applyFont="1" applyAlignment="1">
      <alignment wrapText="1"/>
    </xf>
    <xf numFmtId="0" fontId="1" fillId="0" borderId="0" xfId="87" applyProtection="1"/>
    <xf numFmtId="0" fontId="1" fillId="0" borderId="0" xfId="87" applyAlignment="1" applyProtection="1">
      <alignment vertical="center"/>
    </xf>
    <xf numFmtId="0" fontId="47" fillId="0" borderId="0" xfId="87" applyFont="1" applyAlignment="1" applyProtection="1">
      <alignment vertical="center"/>
    </xf>
    <xf numFmtId="0" fontId="48" fillId="0" borderId="0" xfId="87" applyFont="1" applyProtection="1"/>
    <xf numFmtId="0" fontId="48" fillId="0" borderId="0" xfId="87" applyFont="1" applyAlignment="1" applyProtection="1">
      <alignment horizontal="left" vertical="center"/>
    </xf>
    <xf numFmtId="0" fontId="1" fillId="0" borderId="0" xfId="87" applyAlignment="1" applyProtection="1">
      <alignment horizontal="left" vertical="center"/>
    </xf>
    <xf numFmtId="0" fontId="1" fillId="0" borderId="0" xfId="87" applyFill="1" applyProtection="1"/>
    <xf numFmtId="0" fontId="47" fillId="0" borderId="0" xfId="87" applyFont="1" applyProtection="1"/>
    <xf numFmtId="0" fontId="51" fillId="0" borderId="0" xfId="87" applyFont="1" applyProtection="1"/>
    <xf numFmtId="0" fontId="50" fillId="0" borderId="0" xfId="87" applyFont="1" applyProtection="1"/>
    <xf numFmtId="2" fontId="49" fillId="0" borderId="0" xfId="88" applyNumberFormat="1" applyFont="1" applyBorder="1" applyAlignment="1" applyProtection="1">
      <alignment horizontal="center" vertical="top"/>
    </xf>
    <xf numFmtId="0" fontId="51" fillId="0" borderId="0" xfId="87" applyFont="1" applyAlignment="1" applyProtection="1">
      <alignment vertical="center"/>
    </xf>
    <xf numFmtId="0" fontId="52" fillId="0" borderId="22" xfId="87" applyFont="1" applyBorder="1" applyProtection="1"/>
    <xf numFmtId="0" fontId="52" fillId="0" borderId="14" xfId="87" applyFont="1" applyBorder="1" applyProtection="1"/>
    <xf numFmtId="0" fontId="52" fillId="0" borderId="13" xfId="87" applyFont="1" applyBorder="1" applyProtection="1"/>
    <xf numFmtId="0" fontId="51" fillId="0" borderId="0" xfId="87" applyFont="1" applyAlignment="1" applyProtection="1">
      <alignment wrapText="1"/>
    </xf>
    <xf numFmtId="0" fontId="55" fillId="0" borderId="0" xfId="87" applyFont="1" applyProtection="1"/>
    <xf numFmtId="2" fontId="47" fillId="34" borderId="10" xfId="87" applyNumberFormat="1" applyFont="1" applyFill="1" applyBorder="1" applyAlignment="1" applyProtection="1">
      <alignment horizontal="center" vertical="center"/>
    </xf>
    <xf numFmtId="2" fontId="47" fillId="0" borderId="20" xfId="87" applyNumberFormat="1" applyFont="1" applyFill="1" applyBorder="1" applyAlignment="1" applyProtection="1">
      <alignment horizontal="center" vertical="center"/>
    </xf>
    <xf numFmtId="0" fontId="47" fillId="0" borderId="0" xfId="87" applyFont="1" applyFill="1" applyBorder="1" applyAlignment="1" applyProtection="1">
      <alignment horizontal="right" vertical="center"/>
    </xf>
    <xf numFmtId="0" fontId="48" fillId="0" borderId="0" xfId="87" applyFont="1" applyBorder="1" applyAlignment="1" applyProtection="1">
      <alignment horizontal="right" vertical="center"/>
    </xf>
    <xf numFmtId="0" fontId="48" fillId="0" borderId="0" xfId="87" applyFont="1" applyBorder="1" applyAlignment="1" applyProtection="1">
      <alignment vertical="center"/>
    </xf>
    <xf numFmtId="0" fontId="43" fillId="0" borderId="0" xfId="87" applyFont="1" applyFill="1" applyBorder="1" applyAlignment="1" applyProtection="1">
      <alignment horizontal="left" vertical="top" wrapText="1"/>
    </xf>
    <xf numFmtId="0" fontId="43" fillId="0" borderId="0" xfId="87" applyFont="1" applyFill="1" applyBorder="1" applyAlignment="1" applyProtection="1">
      <alignment horizontal="center" vertical="top"/>
    </xf>
    <xf numFmtId="0" fontId="56" fillId="0" borderId="0" xfId="87" applyFont="1" applyFill="1" applyBorder="1" applyAlignment="1" applyProtection="1">
      <alignment horizontal="center" vertical="top"/>
    </xf>
    <xf numFmtId="0" fontId="43" fillId="0" borderId="0" xfId="87" applyFont="1" applyFill="1" applyBorder="1" applyAlignment="1" applyProtection="1">
      <alignment horizontal="right" vertical="top" wrapText="1"/>
    </xf>
    <xf numFmtId="0" fontId="55" fillId="0" borderId="0" xfId="87" applyFont="1" applyAlignment="1" applyProtection="1">
      <alignment wrapText="1"/>
    </xf>
    <xf numFmtId="0" fontId="43" fillId="0" borderId="11" xfId="88" applyFont="1" applyBorder="1" applyAlignment="1" applyProtection="1">
      <alignment horizontal="center" vertical="top" wrapText="1"/>
    </xf>
    <xf numFmtId="0" fontId="61" fillId="31" borderId="10" xfId="87" applyFont="1" applyFill="1" applyBorder="1" applyAlignment="1" applyProtection="1">
      <alignment horizontal="center" vertical="center"/>
    </xf>
    <xf numFmtId="0" fontId="60" fillId="0" borderId="0" xfId="87" applyFont="1" applyProtection="1"/>
    <xf numFmtId="0" fontId="60" fillId="0" borderId="0" xfId="87" applyFont="1" applyAlignment="1" applyProtection="1">
      <alignment vertical="center"/>
    </xf>
    <xf numFmtId="2" fontId="60" fillId="0" borderId="0" xfId="87" applyNumberFormat="1" applyFont="1" applyProtection="1"/>
    <xf numFmtId="0" fontId="60" fillId="0" borderId="0" xfId="87" applyFont="1" applyAlignment="1" applyProtection="1">
      <alignment horizontal="left" vertical="center"/>
    </xf>
    <xf numFmtId="2" fontId="61" fillId="32" borderId="10" xfId="87" applyNumberFormat="1" applyFont="1" applyFill="1" applyBorder="1" applyAlignment="1" applyProtection="1">
      <alignment horizontal="center"/>
    </xf>
    <xf numFmtId="0" fontId="61" fillId="0" borderId="23" xfId="87" applyFont="1" applyBorder="1" applyAlignment="1" applyProtection="1"/>
    <xf numFmtId="0" fontId="61" fillId="0" borderId="0" xfId="87" applyFont="1" applyBorder="1" applyAlignment="1" applyProtection="1"/>
    <xf numFmtId="0" fontId="61" fillId="0" borderId="21" xfId="87" applyFont="1" applyBorder="1" applyProtection="1"/>
    <xf numFmtId="0" fontId="61" fillId="0" borderId="23" xfId="87" applyFont="1" applyBorder="1" applyProtection="1"/>
    <xf numFmtId="0" fontId="61" fillId="0" borderId="0" xfId="87" applyFont="1" applyBorder="1" applyProtection="1"/>
    <xf numFmtId="0" fontId="60" fillId="0" borderId="0" xfId="87" applyFont="1" applyAlignment="1" applyProtection="1"/>
    <xf numFmtId="0" fontId="43" fillId="0" borderId="10" xfId="88" applyFont="1" applyBorder="1" applyAlignment="1" applyProtection="1">
      <alignment horizontal="center" vertical="top" wrapText="1"/>
    </xf>
    <xf numFmtId="0" fontId="43" fillId="0" borderId="10" xfId="88" applyFont="1" applyBorder="1" applyAlignment="1" applyProtection="1">
      <alignment horizontal="left" vertical="top" wrapText="1"/>
    </xf>
    <xf numFmtId="0" fontId="40" fillId="36" borderId="19" xfId="88" applyFont="1" applyFill="1" applyBorder="1" applyAlignment="1" applyProtection="1">
      <alignment horizontal="left" vertical="top"/>
    </xf>
    <xf numFmtId="0" fontId="40" fillId="36" borderId="12" xfId="88" applyFont="1" applyFill="1" applyBorder="1" applyAlignment="1" applyProtection="1">
      <alignment horizontal="left" vertical="top"/>
    </xf>
    <xf numFmtId="9" fontId="43" fillId="0" borderId="10" xfId="88" applyNumberFormat="1" applyFont="1" applyBorder="1" applyAlignment="1" applyProtection="1">
      <alignment horizontal="center" vertical="top" wrapText="1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right"/>
      <protection locked="0"/>
    </xf>
    <xf numFmtId="0" fontId="66" fillId="0" borderId="0" xfId="0" applyFont="1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 horizontal="right"/>
      <protection locked="0"/>
    </xf>
    <xf numFmtId="0" fontId="40" fillId="0" borderId="0" xfId="0" applyFont="1" applyAlignment="1" applyProtection="1"/>
    <xf numFmtId="0" fontId="40" fillId="0" borderId="0" xfId="0" applyFont="1" applyFill="1" applyBorder="1" applyProtection="1"/>
    <xf numFmtId="0" fontId="57" fillId="0" borderId="0" xfId="0" applyFont="1" applyFill="1" applyAlignment="1" applyProtection="1">
      <alignment horizontal="right"/>
    </xf>
    <xf numFmtId="0" fontId="40" fillId="0" borderId="0" xfId="0" applyFont="1" applyAlignment="1" applyProtection="1">
      <alignment vertical="center"/>
    </xf>
    <xf numFmtId="43" fontId="69" fillId="0" borderId="0" xfId="0" applyNumberFormat="1" applyFont="1" applyFill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2" fontId="57" fillId="0" borderId="0" xfId="0" applyNumberFormat="1" applyFont="1" applyAlignment="1" applyProtection="1">
      <alignment horizontal="center" vertical="center"/>
    </xf>
    <xf numFmtId="0" fontId="65" fillId="31" borderId="0" xfId="0" applyFont="1" applyFill="1" applyAlignment="1" applyProtection="1">
      <alignment vertical="center"/>
    </xf>
    <xf numFmtId="0" fontId="71" fillId="0" borderId="0" xfId="0" applyFont="1" applyAlignment="1" applyProtection="1">
      <alignment vertical="center"/>
    </xf>
    <xf numFmtId="2" fontId="42" fillId="0" borderId="0" xfId="0" applyNumberFormat="1" applyFont="1" applyProtection="1"/>
    <xf numFmtId="0" fontId="65" fillId="30" borderId="0" xfId="0" applyFont="1" applyFill="1" applyAlignment="1" applyProtection="1"/>
    <xf numFmtId="0" fontId="72" fillId="30" borderId="0" xfId="0" applyFont="1" applyFill="1" applyProtection="1"/>
    <xf numFmtId="49" fontId="73" fillId="0" borderId="0" xfId="0" applyNumberFormat="1" applyFont="1" applyFill="1" applyAlignment="1" applyProtection="1">
      <alignment horizontal="right"/>
    </xf>
    <xf numFmtId="2" fontId="65" fillId="32" borderId="10" xfId="0" applyNumberFormat="1" applyFont="1" applyFill="1" applyBorder="1" applyAlignment="1" applyProtection="1">
      <alignment horizontal="center"/>
    </xf>
    <xf numFmtId="0" fontId="40" fillId="0" borderId="0" xfId="0" applyFont="1" applyProtection="1"/>
    <xf numFmtId="2" fontId="69" fillId="0" borderId="0" xfId="0" applyNumberFormat="1" applyFont="1" applyFill="1" applyAlignment="1" applyProtection="1">
      <alignment horizontal="left"/>
    </xf>
    <xf numFmtId="0" fontId="74" fillId="0" borderId="0" xfId="0" applyFont="1" applyFill="1" applyProtection="1"/>
    <xf numFmtId="0" fontId="42" fillId="0" borderId="0" xfId="0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horizontal="center" vertical="center"/>
    </xf>
    <xf numFmtId="2" fontId="42" fillId="0" borderId="0" xfId="0" applyNumberFormat="1" applyFont="1" applyFill="1" applyBorder="1" applyAlignment="1" applyProtection="1">
      <alignment horizontal="center"/>
    </xf>
    <xf numFmtId="0" fontId="58" fillId="0" borderId="0" xfId="0" applyFont="1" applyFill="1" applyBorder="1" applyAlignment="1" applyProtection="1">
      <alignment horizontal="center" vertical="center"/>
    </xf>
    <xf numFmtId="0" fontId="40" fillId="32" borderId="10" xfId="0" applyFont="1" applyFill="1" applyBorder="1" applyAlignment="1" applyProtection="1">
      <alignment vertical="center"/>
    </xf>
    <xf numFmtId="2" fontId="58" fillId="0" borderId="0" xfId="0" applyNumberFormat="1" applyFont="1" applyFill="1" applyBorder="1" applyAlignment="1" applyProtection="1">
      <alignment horizontal="center"/>
    </xf>
    <xf numFmtId="0" fontId="57" fillId="0" borderId="0" xfId="0" applyFont="1" applyProtection="1"/>
    <xf numFmtId="0" fontId="57" fillId="27" borderId="20" xfId="0" applyFont="1" applyFill="1" applyBorder="1" applyAlignment="1" applyProtection="1">
      <alignment horizontal="center" vertical="top"/>
    </xf>
    <xf numFmtId="2" fontId="57" fillId="27" borderId="18" xfId="0" applyNumberFormat="1" applyFont="1" applyFill="1" applyBorder="1" applyAlignment="1" applyProtection="1">
      <alignment horizontal="center" vertical="top"/>
    </xf>
    <xf numFmtId="0" fontId="57" fillId="27" borderId="14" xfId="0" applyFont="1" applyFill="1" applyBorder="1" applyAlignment="1" applyProtection="1">
      <alignment horizontal="center" vertical="top"/>
    </xf>
    <xf numFmtId="2" fontId="57" fillId="27" borderId="11" xfId="0" applyNumberFormat="1" applyFont="1" applyFill="1" applyBorder="1" applyAlignment="1" applyProtection="1">
      <alignment horizontal="center" vertical="top"/>
    </xf>
    <xf numFmtId="0" fontId="57" fillId="27" borderId="11" xfId="0" applyFont="1" applyFill="1" applyBorder="1" applyAlignment="1" applyProtection="1">
      <alignment horizontal="center" vertical="top"/>
    </xf>
    <xf numFmtId="0" fontId="42" fillId="0" borderId="15" xfId="0" applyFont="1" applyBorder="1" applyAlignment="1" applyProtection="1"/>
    <xf numFmtId="0" fontId="42" fillId="0" borderId="12" xfId="0" applyFont="1" applyBorder="1" applyAlignment="1" applyProtection="1"/>
    <xf numFmtId="0" fontId="42" fillId="0" borderId="10" xfId="0" applyFont="1" applyBorder="1" applyProtection="1"/>
    <xf numFmtId="2" fontId="42" fillId="0" borderId="10" xfId="0" applyNumberFormat="1" applyFont="1" applyFill="1" applyBorder="1" applyProtection="1"/>
    <xf numFmtId="0" fontId="42" fillId="0" borderId="15" xfId="0" applyFont="1" applyBorder="1" applyProtection="1"/>
    <xf numFmtId="0" fontId="42" fillId="0" borderId="12" xfId="0" applyFont="1" applyBorder="1" applyProtection="1"/>
    <xf numFmtId="0" fontId="42" fillId="0" borderId="10" xfId="0" applyFont="1" applyFill="1" applyBorder="1" applyAlignment="1" applyProtection="1">
      <alignment horizontal="center"/>
      <protection locked="0"/>
    </xf>
    <xf numFmtId="2" fontId="42" fillId="0" borderId="10" xfId="0" applyNumberFormat="1" applyFont="1" applyFill="1" applyBorder="1" applyAlignment="1" applyProtection="1">
      <alignment horizontal="center"/>
      <protection locked="0"/>
    </xf>
    <xf numFmtId="0" fontId="42" fillId="0" borderId="16" xfId="0" applyFont="1" applyBorder="1" applyProtection="1"/>
    <xf numFmtId="0" fontId="42" fillId="0" borderId="17" xfId="0" applyFont="1" applyBorder="1" applyProtection="1"/>
    <xf numFmtId="0" fontId="42" fillId="0" borderId="18" xfId="0" applyFont="1" applyBorder="1" applyProtection="1"/>
    <xf numFmtId="0" fontId="42" fillId="0" borderId="18" xfId="0" applyFont="1" applyFill="1" applyBorder="1" applyAlignment="1" applyProtection="1">
      <alignment horizontal="center"/>
      <protection locked="0"/>
    </xf>
    <xf numFmtId="0" fontId="42" fillId="0" borderId="17" xfId="0" applyFont="1" applyFill="1" applyBorder="1" applyAlignment="1" applyProtection="1">
      <alignment horizontal="center"/>
      <protection locked="0"/>
    </xf>
    <xf numFmtId="0" fontId="42" fillId="0" borderId="23" xfId="0" applyFont="1" applyBorder="1" applyProtection="1">
      <protection locked="0"/>
    </xf>
    <xf numFmtId="0" fontId="42" fillId="0" borderId="0" xfId="0" applyFont="1" applyBorder="1" applyProtection="1">
      <protection locked="0"/>
    </xf>
    <xf numFmtId="0" fontId="42" fillId="0" borderId="20" xfId="0" applyFont="1" applyBorder="1" applyProtection="1"/>
    <xf numFmtId="0" fontId="76" fillId="0" borderId="10" xfId="0" applyFont="1" applyFill="1" applyBorder="1" applyAlignment="1" applyProtection="1">
      <alignment horizontal="right"/>
    </xf>
    <xf numFmtId="0" fontId="77" fillId="25" borderId="17" xfId="0" applyFont="1" applyFill="1" applyBorder="1" applyAlignment="1" applyProtection="1">
      <alignment horizontal="center"/>
      <protection locked="0"/>
    </xf>
    <xf numFmtId="2" fontId="77" fillId="25" borderId="17" xfId="0" applyNumberFormat="1" applyFont="1" applyFill="1" applyBorder="1" applyAlignment="1" applyProtection="1">
      <alignment horizontal="center"/>
      <protection locked="0"/>
    </xf>
    <xf numFmtId="2" fontId="76" fillId="25" borderId="10" xfId="0" applyNumberFormat="1" applyFont="1" applyFill="1" applyBorder="1" applyProtection="1"/>
    <xf numFmtId="0" fontId="42" fillId="0" borderId="12" xfId="0" applyFont="1" applyFill="1" applyBorder="1" applyAlignment="1" applyProtection="1">
      <alignment horizontal="center"/>
      <protection locked="0"/>
    </xf>
    <xf numFmtId="0" fontId="42" fillId="0" borderId="0" xfId="0" applyFont="1" applyBorder="1" applyProtection="1"/>
    <xf numFmtId="0" fontId="77" fillId="25" borderId="17" xfId="0" applyFont="1" applyFill="1" applyBorder="1" applyAlignment="1" applyProtection="1">
      <alignment horizontal="center"/>
    </xf>
    <xf numFmtId="2" fontId="77" fillId="25" borderId="17" xfId="0" applyNumberFormat="1" applyFont="1" applyFill="1" applyBorder="1" applyAlignment="1" applyProtection="1">
      <alignment horizontal="center"/>
    </xf>
    <xf numFmtId="0" fontId="70" fillId="0" borderId="0" xfId="0" applyFont="1" applyFill="1" applyBorder="1" applyProtection="1"/>
    <xf numFmtId="0" fontId="56" fillId="26" borderId="10" xfId="0" applyFont="1" applyFill="1" applyBorder="1" applyAlignment="1" applyProtection="1">
      <alignment horizontal="left"/>
    </xf>
    <xf numFmtId="0" fontId="56" fillId="26" borderId="10" xfId="0" applyFont="1" applyFill="1" applyBorder="1" applyAlignment="1" applyProtection="1">
      <alignment horizontal="center"/>
    </xf>
    <xf numFmtId="2" fontId="56" fillId="26" borderId="10" xfId="0" applyNumberFormat="1" applyFont="1" applyFill="1" applyBorder="1" applyAlignment="1" applyProtection="1">
      <alignment horizontal="center"/>
    </xf>
    <xf numFmtId="2" fontId="56" fillId="26" borderId="10" xfId="0" applyNumberFormat="1" applyFont="1" applyFill="1" applyBorder="1" applyAlignment="1" applyProtection="1">
      <alignment horizontal="right"/>
    </xf>
    <xf numFmtId="0" fontId="56" fillId="0" borderId="0" xfId="0" applyFont="1" applyFill="1" applyBorder="1" applyAlignment="1" applyProtection="1">
      <alignment horizontal="left"/>
    </xf>
    <xf numFmtId="0" fontId="56" fillId="0" borderId="0" xfId="0" applyFont="1" applyFill="1" applyBorder="1" applyAlignment="1" applyProtection="1">
      <alignment horizontal="center"/>
    </xf>
    <xf numFmtId="2" fontId="56" fillId="0" borderId="0" xfId="0" applyNumberFormat="1" applyFont="1" applyFill="1" applyBorder="1" applyAlignment="1" applyProtection="1">
      <alignment horizontal="center"/>
    </xf>
    <xf numFmtId="2" fontId="56" fillId="0" borderId="0" xfId="0" applyNumberFormat="1" applyFont="1" applyFill="1" applyBorder="1" applyAlignment="1" applyProtection="1">
      <alignment horizontal="right"/>
    </xf>
    <xf numFmtId="0" fontId="57" fillId="0" borderId="0" xfId="0" applyFont="1" applyAlignment="1" applyProtection="1">
      <alignment vertical="center"/>
    </xf>
    <xf numFmtId="2" fontId="42" fillId="0" borderId="0" xfId="0" applyNumberFormat="1" applyFont="1" applyAlignment="1" applyProtection="1">
      <alignment vertical="center"/>
    </xf>
    <xf numFmtId="16" fontId="57" fillId="0" borderId="0" xfId="0" applyNumberFormat="1" applyFont="1" applyAlignment="1" applyProtection="1">
      <alignment horizontal="right"/>
    </xf>
    <xf numFmtId="0" fontId="57" fillId="27" borderId="22" xfId="0" applyFont="1" applyFill="1" applyBorder="1" applyAlignment="1" applyProtection="1">
      <alignment vertical="top"/>
    </xf>
    <xf numFmtId="0" fontId="57" fillId="27" borderId="11" xfId="0" applyFont="1" applyFill="1" applyBorder="1" applyAlignment="1" applyProtection="1">
      <alignment vertical="top"/>
    </xf>
    <xf numFmtId="0" fontId="42" fillId="0" borderId="17" xfId="0" applyFont="1" applyBorder="1" applyAlignment="1" applyProtection="1">
      <alignment horizontal="center" vertical="center"/>
    </xf>
    <xf numFmtId="0" fontId="39" fillId="0" borderId="21" xfId="0" applyFont="1" applyBorder="1" applyAlignment="1" applyProtection="1">
      <alignment horizontal="center" vertical="center"/>
    </xf>
    <xf numFmtId="2" fontId="42" fillId="0" borderId="10" xfId="0" applyNumberFormat="1" applyFont="1" applyFill="1" applyBorder="1" applyProtection="1">
      <protection locked="0"/>
    </xf>
    <xf numFmtId="0" fontId="42" fillId="0" borderId="12" xfId="0" applyFont="1" applyFill="1" applyBorder="1" applyProtection="1">
      <protection locked="0"/>
    </xf>
    <xf numFmtId="0" fontId="42" fillId="0" borderId="15" xfId="0" applyFont="1" applyBorder="1" applyProtection="1">
      <protection locked="0"/>
    </xf>
    <xf numFmtId="0" fontId="42" fillId="0" borderId="19" xfId="0" applyFont="1" applyBorder="1" applyProtection="1">
      <protection locked="0"/>
    </xf>
    <xf numFmtId="0" fontId="42" fillId="0" borderId="19" xfId="0" applyFont="1" applyBorder="1" applyProtection="1"/>
    <xf numFmtId="0" fontId="42" fillId="0" borderId="12" xfId="0" applyFont="1" applyBorder="1" applyProtection="1">
      <protection locked="0"/>
    </xf>
    <xf numFmtId="2" fontId="79" fillId="25" borderId="10" xfId="0" applyNumberFormat="1" applyFont="1" applyFill="1" applyBorder="1" applyAlignment="1" applyProtection="1">
      <alignment horizontal="right"/>
      <protection locked="0"/>
    </xf>
    <xf numFmtId="2" fontId="79" fillId="25" borderId="10" xfId="0" applyNumberFormat="1" applyFont="1" applyFill="1" applyBorder="1" applyProtection="1"/>
    <xf numFmtId="0" fontId="80" fillId="0" borderId="0" xfId="0" applyFont="1" applyFill="1" applyBorder="1" applyAlignment="1" applyProtection="1">
      <alignment horizontal="left"/>
    </xf>
    <xf numFmtId="0" fontId="81" fillId="0" borderId="0" xfId="0" applyFont="1" applyFill="1" applyBorder="1" applyAlignment="1" applyProtection="1">
      <alignment horizontal="right"/>
    </xf>
    <xf numFmtId="2" fontId="81" fillId="0" borderId="0" xfId="0" applyNumberFormat="1" applyFont="1" applyFill="1" applyBorder="1" applyAlignment="1" applyProtection="1">
      <alignment horizontal="right"/>
    </xf>
    <xf numFmtId="2" fontId="80" fillId="0" borderId="0" xfId="0" applyNumberFormat="1" applyFont="1" applyFill="1" applyBorder="1" applyAlignment="1" applyProtection="1">
      <alignment horizontal="right"/>
    </xf>
    <xf numFmtId="0" fontId="42" fillId="0" borderId="10" xfId="0" applyFont="1" applyBorder="1" applyAlignment="1" applyProtection="1">
      <alignment horizontal="left"/>
    </xf>
    <xf numFmtId="0" fontId="42" fillId="0" borderId="16" xfId="0" applyFont="1" applyBorder="1" applyProtection="1">
      <protection locked="0"/>
    </xf>
    <xf numFmtId="0" fontId="42" fillId="0" borderId="20" xfId="0" applyFont="1" applyBorder="1" applyProtection="1">
      <protection locked="0"/>
    </xf>
    <xf numFmtId="2" fontId="77" fillId="25" borderId="1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Fill="1" applyProtection="1"/>
    <xf numFmtId="0" fontId="78" fillId="0" borderId="0" xfId="0" applyFont="1" applyFill="1" applyBorder="1" applyAlignment="1" applyProtection="1">
      <alignment horizontal="right"/>
    </xf>
    <xf numFmtId="2" fontId="78" fillId="0" borderId="0" xfId="0" applyNumberFormat="1" applyFont="1" applyFill="1" applyBorder="1" applyAlignment="1" applyProtection="1">
      <alignment horizontal="right"/>
    </xf>
    <xf numFmtId="16" fontId="57" fillId="0" borderId="0" xfId="0" applyNumberFormat="1" applyFont="1" applyAlignment="1" applyProtection="1">
      <alignment horizontal="right" vertical="center"/>
    </xf>
    <xf numFmtId="0" fontId="57" fillId="27" borderId="18" xfId="0" applyFont="1" applyFill="1" applyBorder="1" applyAlignment="1" applyProtection="1">
      <alignment horizontal="center" vertical="center"/>
    </xf>
    <xf numFmtId="2" fontId="57" fillId="27" borderId="18" xfId="0" applyNumberFormat="1" applyFont="1" applyFill="1" applyBorder="1" applyAlignment="1" applyProtection="1">
      <alignment horizontal="center" vertical="center"/>
    </xf>
    <xf numFmtId="0" fontId="57" fillId="27" borderId="11" xfId="0" applyFont="1" applyFill="1" applyBorder="1" applyAlignment="1" applyProtection="1">
      <alignment horizontal="center" vertical="center"/>
    </xf>
    <xf numFmtId="0" fontId="57" fillId="27" borderId="0" xfId="0" applyFont="1" applyFill="1" applyBorder="1" applyAlignment="1" applyProtection="1">
      <alignment vertical="center"/>
    </xf>
    <xf numFmtId="0" fontId="57" fillId="27" borderId="11" xfId="0" applyFont="1" applyFill="1" applyBorder="1" applyAlignment="1" applyProtection="1">
      <alignment vertical="center"/>
    </xf>
    <xf numFmtId="2" fontId="57" fillId="27" borderId="11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Protection="1"/>
    <xf numFmtId="187" fontId="56" fillId="26" borderId="10" xfId="46" applyNumberFormat="1" applyFont="1" applyFill="1" applyBorder="1" applyProtection="1"/>
    <xf numFmtId="0" fontId="82" fillId="0" borderId="0" xfId="0" applyFont="1" applyFill="1" applyBorder="1" applyAlignment="1" applyProtection="1">
      <alignment horizontal="left"/>
    </xf>
    <xf numFmtId="2" fontId="82" fillId="0" borderId="0" xfId="0" applyNumberFormat="1" applyFont="1" applyFill="1" applyBorder="1" applyAlignment="1" applyProtection="1"/>
    <xf numFmtId="0" fontId="79" fillId="0" borderId="0" xfId="0" applyFont="1" applyFill="1" applyBorder="1" applyAlignment="1" applyProtection="1">
      <alignment horizontal="right" vertical="center"/>
    </xf>
    <xf numFmtId="0" fontId="79" fillId="0" borderId="0" xfId="0" applyFont="1" applyFill="1" applyBorder="1" applyAlignment="1" applyProtection="1">
      <alignment vertical="center"/>
    </xf>
    <xf numFmtId="0" fontId="79" fillId="0" borderId="0" xfId="0" applyFont="1" applyFill="1" applyBorder="1" applyAlignment="1" applyProtection="1">
      <alignment horizontal="right"/>
    </xf>
    <xf numFmtId="0" fontId="79" fillId="0" borderId="0" xfId="0" applyFont="1" applyFill="1" applyBorder="1" applyProtection="1"/>
    <xf numFmtId="0" fontId="58" fillId="0" borderId="0" xfId="0" applyFont="1" applyBorder="1" applyAlignment="1" applyProtection="1">
      <alignment vertical="center"/>
    </xf>
    <xf numFmtId="0" fontId="42" fillId="0" borderId="15" xfId="0" applyFont="1" applyFill="1" applyBorder="1" applyAlignment="1" applyProtection="1">
      <alignment horizontal="center" vertical="center"/>
      <protection locked="0"/>
    </xf>
    <xf numFmtId="2" fontId="42" fillId="0" borderId="12" xfId="0" applyNumberFormat="1" applyFont="1" applyFill="1" applyBorder="1" applyProtection="1"/>
    <xf numFmtId="0" fontId="58" fillId="0" borderId="12" xfId="0" applyFont="1" applyBorder="1" applyAlignment="1" applyProtection="1">
      <alignment vertical="center"/>
    </xf>
    <xf numFmtId="0" fontId="42" fillId="0" borderId="11" xfId="0" applyFont="1" applyFill="1" applyBorder="1" applyAlignment="1" applyProtection="1">
      <alignment horizontal="center"/>
      <protection locked="0"/>
    </xf>
    <xf numFmtId="2" fontId="42" fillId="0" borderId="13" xfId="0" applyNumberFormat="1" applyFont="1" applyFill="1" applyBorder="1" applyProtection="1"/>
    <xf numFmtId="0" fontId="42" fillId="0" borderId="0" xfId="0" applyFont="1" applyBorder="1" applyAlignment="1" applyProtection="1">
      <alignment vertical="center"/>
    </xf>
    <xf numFmtId="0" fontId="56" fillId="26" borderId="15" xfId="0" applyFont="1" applyFill="1" applyBorder="1" applyProtection="1"/>
    <xf numFmtId="0" fontId="43" fillId="26" borderId="19" xfId="0" applyFont="1" applyFill="1" applyBorder="1" applyProtection="1"/>
    <xf numFmtId="0" fontId="42" fillId="0" borderId="15" xfId="0" applyFont="1" applyBorder="1" applyAlignment="1" applyProtection="1">
      <alignment vertical="center"/>
    </xf>
    <xf numFmtId="0" fontId="80" fillId="0" borderId="0" xfId="0" applyFont="1" applyFill="1" applyBorder="1" applyProtection="1"/>
    <xf numFmtId="43" fontId="80" fillId="0" borderId="0" xfId="46" applyFont="1" applyFill="1" applyBorder="1" applyProtection="1"/>
    <xf numFmtId="0" fontId="57" fillId="0" borderId="0" xfId="0" applyFont="1" applyAlignment="1" applyProtection="1">
      <alignment horizontal="left" vertical="center"/>
    </xf>
    <xf numFmtId="0" fontId="83" fillId="26" borderId="19" xfId="0" applyFont="1" applyFill="1" applyBorder="1" applyProtection="1"/>
    <xf numFmtId="0" fontId="42" fillId="29" borderId="10" xfId="0" applyFont="1" applyFill="1" applyBorder="1" applyAlignment="1" applyProtection="1">
      <alignment horizontal="center"/>
      <protection locked="0"/>
    </xf>
    <xf numFmtId="0" fontId="84" fillId="0" borderId="20" xfId="0" applyFont="1" applyBorder="1" applyAlignment="1" applyProtection="1">
      <alignment horizontal="center"/>
    </xf>
    <xf numFmtId="0" fontId="58" fillId="0" borderId="0" xfId="0" applyFont="1" applyProtection="1"/>
    <xf numFmtId="0" fontId="84" fillId="0" borderId="0" xfId="0" applyFont="1" applyBorder="1" applyAlignment="1" applyProtection="1">
      <alignment horizontal="center"/>
    </xf>
    <xf numFmtId="0" fontId="85" fillId="0" borderId="0" xfId="0" applyFont="1" applyProtection="1"/>
    <xf numFmtId="0" fontId="42" fillId="0" borderId="10" xfId="0" applyFont="1" applyFill="1" applyBorder="1" applyProtection="1">
      <protection locked="0"/>
    </xf>
    <xf numFmtId="0" fontId="56" fillId="26" borderId="10" xfId="0" applyFont="1" applyFill="1" applyBorder="1" applyProtection="1"/>
    <xf numFmtId="0" fontId="83" fillId="26" borderId="10" xfId="0" applyFont="1" applyFill="1" applyBorder="1" applyProtection="1"/>
    <xf numFmtId="2" fontId="56" fillId="26" borderId="10" xfId="46" applyNumberFormat="1" applyFont="1" applyFill="1" applyBorder="1" applyProtection="1"/>
    <xf numFmtId="0" fontId="84" fillId="0" borderId="0" xfId="0" applyFont="1" applyBorder="1" applyAlignment="1" applyProtection="1">
      <alignment horizontal="center" vertical="center"/>
    </xf>
    <xf numFmtId="0" fontId="80" fillId="0" borderId="0" xfId="0" applyFont="1" applyFill="1" applyBorder="1" applyAlignment="1" applyProtection="1">
      <alignment vertical="center"/>
    </xf>
    <xf numFmtId="0" fontId="70" fillId="0" borderId="0" xfId="0" applyFont="1" applyFill="1" applyBorder="1" applyAlignment="1" applyProtection="1">
      <alignment vertical="center"/>
    </xf>
    <xf numFmtId="43" fontId="80" fillId="0" borderId="0" xfId="46" applyFont="1" applyFill="1" applyBorder="1" applyAlignment="1" applyProtection="1">
      <alignment vertical="center"/>
    </xf>
    <xf numFmtId="0" fontId="80" fillId="0" borderId="14" xfId="0" applyFont="1" applyFill="1" applyBorder="1" applyProtection="1"/>
    <xf numFmtId="0" fontId="70" fillId="0" borderId="14" xfId="0" applyFont="1" applyFill="1" applyBorder="1" applyProtection="1"/>
    <xf numFmtId="43" fontId="80" fillId="0" borderId="14" xfId="46" applyFont="1" applyFill="1" applyBorder="1" applyProtection="1"/>
    <xf numFmtId="0" fontId="56" fillId="0" borderId="0" xfId="0" applyFont="1" applyFill="1" applyBorder="1" applyProtection="1"/>
    <xf numFmtId="0" fontId="83" fillId="0" borderId="0" xfId="0" applyFont="1" applyFill="1" applyBorder="1" applyProtection="1"/>
    <xf numFmtId="2" fontId="56" fillId="0" borderId="0" xfId="46" applyNumberFormat="1" applyFont="1" applyFill="1" applyBorder="1" applyProtection="1"/>
    <xf numFmtId="0" fontId="57" fillId="27" borderId="18" xfId="0" applyFont="1" applyFill="1" applyBorder="1" applyAlignment="1" applyProtection="1">
      <alignment horizontal="center" wrapText="1"/>
    </xf>
    <xf numFmtId="0" fontId="57" fillId="27" borderId="11" xfId="0" applyFont="1" applyFill="1" applyBorder="1" applyAlignment="1" applyProtection="1">
      <alignment horizontal="center" wrapText="1"/>
    </xf>
    <xf numFmtId="2" fontId="87" fillId="28" borderId="10" xfId="0" applyNumberFormat="1" applyFont="1" applyFill="1" applyBorder="1" applyAlignment="1" applyProtection="1"/>
    <xf numFmtId="0" fontId="40" fillId="30" borderId="0" xfId="0" applyFont="1" applyFill="1" applyAlignment="1" applyProtection="1"/>
    <xf numFmtId="0" fontId="41" fillId="0" borderId="0" xfId="0" applyFont="1" applyFill="1" applyBorder="1" applyAlignment="1" applyProtection="1">
      <alignment horizontal="center" vertical="center"/>
    </xf>
    <xf numFmtId="49" fontId="41" fillId="0" borderId="0" xfId="0" applyNumberFormat="1" applyFont="1" applyFill="1" applyBorder="1" applyAlignment="1" applyProtection="1">
      <alignment horizontal="left"/>
    </xf>
    <xf numFmtId="16" fontId="40" fillId="0" borderId="0" xfId="0" applyNumberFormat="1" applyFont="1" applyAlignment="1" applyProtection="1">
      <alignment horizontal="right" vertical="center"/>
    </xf>
    <xf numFmtId="0" fontId="42" fillId="30" borderId="0" xfId="0" applyFont="1" applyFill="1" applyProtection="1"/>
    <xf numFmtId="2" fontId="79" fillId="0" borderId="0" xfId="0" applyNumberFormat="1" applyFont="1" applyFill="1" applyBorder="1" applyAlignment="1" applyProtection="1">
      <alignment horizontal="right"/>
    </xf>
    <xf numFmtId="2" fontId="57" fillId="0" borderId="0" xfId="0" applyNumberFormat="1" applyFont="1" applyFill="1" applyBorder="1" applyAlignment="1" applyProtection="1">
      <alignment horizontal="center"/>
    </xf>
    <xf numFmtId="49" fontId="40" fillId="0" borderId="0" xfId="0" applyNumberFormat="1" applyFont="1" applyFill="1" applyBorder="1" applyAlignment="1" applyProtection="1">
      <alignment horizontal="right" vertical="center"/>
    </xf>
    <xf numFmtId="49" fontId="40" fillId="0" borderId="0" xfId="0" applyNumberFormat="1" applyFont="1" applyFill="1" applyBorder="1" applyAlignment="1" applyProtection="1">
      <alignment horizontal="right"/>
    </xf>
    <xf numFmtId="0" fontId="42" fillId="31" borderId="0" xfId="0" applyFont="1" applyFill="1" applyBorder="1" applyProtection="1"/>
    <xf numFmtId="2" fontId="42" fillId="0" borderId="0" xfId="0" applyNumberFormat="1" applyFont="1" applyFill="1" applyBorder="1" applyProtection="1"/>
    <xf numFmtId="0" fontId="65" fillId="0" borderId="0" xfId="0" applyFont="1" applyFill="1" applyAlignment="1" applyProtection="1">
      <alignment vertical="center"/>
    </xf>
    <xf numFmtId="0" fontId="70" fillId="0" borderId="0" xfId="0" applyFont="1" applyFill="1" applyAlignment="1" applyProtection="1">
      <alignment vertical="center"/>
    </xf>
    <xf numFmtId="2" fontId="58" fillId="0" borderId="0" xfId="0" applyNumberFormat="1" applyFont="1" applyFill="1" applyBorder="1" applyAlignment="1" applyProtection="1">
      <alignment horizontal="center" vertical="center"/>
    </xf>
    <xf numFmtId="0" fontId="88" fillId="31" borderId="0" xfId="0" applyFont="1" applyFill="1" applyAlignment="1" applyProtection="1">
      <alignment vertical="center"/>
    </xf>
    <xf numFmtId="0" fontId="42" fillId="0" borderId="0" xfId="0" applyFont="1" applyFill="1" applyBorder="1" applyAlignment="1" applyProtection="1">
      <alignment vertical="center" wrapText="1"/>
    </xf>
    <xf numFmtId="0" fontId="39" fillId="31" borderId="0" xfId="0" applyFont="1" applyFill="1" applyProtection="1"/>
    <xf numFmtId="49" fontId="42" fillId="0" borderId="0" xfId="0" applyNumberFormat="1" applyFont="1" applyFill="1" applyBorder="1" applyAlignment="1" applyProtection="1">
      <alignment horizontal="left" vertical="top"/>
    </xf>
    <xf numFmtId="49" fontId="41" fillId="0" borderId="0" xfId="0" applyNumberFormat="1" applyFont="1" applyFill="1" applyBorder="1" applyAlignment="1" applyProtection="1">
      <alignment horizontal="left" vertical="top"/>
      <protection locked="0"/>
    </xf>
    <xf numFmtId="49" fontId="41" fillId="0" borderId="0" xfId="0" applyNumberFormat="1" applyFont="1" applyFill="1" applyBorder="1" applyAlignment="1" applyProtection="1">
      <alignment horizontal="center" vertical="top"/>
      <protection locked="0"/>
    </xf>
    <xf numFmtId="49" fontId="41" fillId="0" borderId="0" xfId="0" applyNumberFormat="1" applyFont="1" applyFill="1" applyBorder="1" applyAlignment="1" applyProtection="1">
      <alignment vertical="top"/>
      <protection locked="0"/>
    </xf>
    <xf numFmtId="49" fontId="41" fillId="29" borderId="0" xfId="0" applyNumberFormat="1" applyFont="1" applyFill="1" applyBorder="1" applyAlignment="1" applyProtection="1">
      <alignment horizontal="left" vertical="top"/>
    </xf>
    <xf numFmtId="49" fontId="41" fillId="29" borderId="0" xfId="0" applyNumberFormat="1" applyFont="1" applyFill="1" applyBorder="1" applyAlignment="1" applyProtection="1">
      <alignment horizontal="center" vertical="top"/>
    </xf>
    <xf numFmtId="49" fontId="41" fillId="29" borderId="0" xfId="0" applyNumberFormat="1" applyFont="1" applyFill="1" applyBorder="1" applyAlignment="1" applyProtection="1">
      <alignment vertical="top"/>
    </xf>
    <xf numFmtId="49" fontId="65" fillId="30" borderId="14" xfId="0" applyNumberFormat="1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left" vertical="top"/>
    </xf>
    <xf numFmtId="0" fontId="42" fillId="0" borderId="15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/>
    <xf numFmtId="0" fontId="39" fillId="0" borderId="19" xfId="0" applyFont="1" applyBorder="1" applyAlignment="1" applyProtection="1"/>
    <xf numFmtId="0" fontId="42" fillId="0" borderId="19" xfId="0" applyFont="1" applyBorder="1" applyAlignment="1" applyProtection="1"/>
    <xf numFmtId="0" fontId="42" fillId="29" borderId="15" xfId="0" applyFont="1" applyFill="1" applyBorder="1" applyAlignment="1" applyProtection="1">
      <alignment horizontal="center"/>
    </xf>
    <xf numFmtId="0" fontId="42" fillId="29" borderId="19" xfId="0" applyFont="1" applyFill="1" applyBorder="1" applyAlignment="1" applyProtection="1"/>
    <xf numFmtId="2" fontId="42" fillId="29" borderId="10" xfId="0" applyNumberFormat="1" applyFont="1" applyFill="1" applyBorder="1" applyProtection="1"/>
    <xf numFmtId="2" fontId="87" fillId="32" borderId="10" xfId="0" applyNumberFormat="1" applyFont="1" applyFill="1" applyBorder="1" applyAlignment="1" applyProtection="1"/>
    <xf numFmtId="0" fontId="40" fillId="0" borderId="10" xfId="0" applyFont="1" applyBorder="1" applyProtection="1"/>
    <xf numFmtId="2" fontId="40" fillId="0" borderId="10" xfId="0" applyNumberFormat="1" applyFont="1" applyBorder="1" applyProtection="1"/>
    <xf numFmtId="0" fontId="41" fillId="0" borderId="0" xfId="70" applyFont="1" applyProtection="1"/>
    <xf numFmtId="2" fontId="79" fillId="27" borderId="18" xfId="70" applyNumberFormat="1" applyFont="1" applyFill="1" applyBorder="1" applyAlignment="1" applyProtection="1">
      <alignment horizontal="center"/>
    </xf>
    <xf numFmtId="0" fontId="79" fillId="27" borderId="18" xfId="70" applyFont="1" applyFill="1" applyBorder="1" applyAlignment="1" applyProtection="1">
      <alignment horizontal="center"/>
    </xf>
    <xf numFmtId="2" fontId="79" fillId="27" borderId="11" xfId="70" applyNumberFormat="1" applyFont="1" applyFill="1" applyBorder="1" applyAlignment="1" applyProtection="1">
      <alignment horizontal="center"/>
    </xf>
    <xf numFmtId="0" fontId="42" fillId="0" borderId="15" xfId="70" applyFont="1" applyBorder="1" applyAlignment="1" applyProtection="1">
      <alignment horizontal="center"/>
    </xf>
    <xf numFmtId="0" fontId="42" fillId="0" borderId="12" xfId="70" applyFont="1" applyBorder="1" applyAlignment="1" applyProtection="1">
      <alignment horizontal="left"/>
    </xf>
    <xf numFmtId="2" fontId="42" fillId="0" borderId="10" xfId="70" applyNumberFormat="1" applyFont="1" applyFill="1" applyBorder="1" applyProtection="1"/>
    <xf numFmtId="0" fontId="41" fillId="0" borderId="0" xfId="70" applyFont="1" applyAlignment="1" applyProtection="1">
      <alignment horizontal="center"/>
    </xf>
    <xf numFmtId="0" fontId="56" fillId="26" borderId="22" xfId="70" applyFont="1" applyFill="1" applyBorder="1" applyAlignment="1" applyProtection="1">
      <alignment horizontal="right"/>
    </xf>
    <xf numFmtId="2" fontId="70" fillId="26" borderId="12" xfId="70" applyNumberFormat="1" applyFont="1" applyFill="1" applyBorder="1" applyProtection="1"/>
    <xf numFmtId="2" fontId="56" fillId="26" borderId="12" xfId="65" applyNumberFormat="1" applyFont="1" applyFill="1" applyBorder="1" applyProtection="1"/>
    <xf numFmtId="2" fontId="70" fillId="0" borderId="10" xfId="70" applyNumberFormat="1" applyFont="1" applyFill="1" applyBorder="1" applyProtection="1"/>
    <xf numFmtId="2" fontId="87" fillId="0" borderId="10" xfId="65" applyNumberFormat="1" applyFont="1" applyFill="1" applyBorder="1" applyProtection="1"/>
    <xf numFmtId="49" fontId="65" fillId="30" borderId="0" xfId="0" applyNumberFormat="1" applyFont="1" applyFill="1" applyBorder="1" applyAlignment="1" applyProtection="1">
      <alignment horizontal="center" vertical="top"/>
      <protection locked="0"/>
    </xf>
    <xf numFmtId="0" fontId="40" fillId="30" borderId="0" xfId="0" applyFont="1" applyFill="1" applyBorder="1" applyAlignment="1" applyProtection="1">
      <alignment horizontal="left" vertical="top"/>
    </xf>
    <xf numFmtId="0" fontId="87" fillId="0" borderId="0" xfId="0" applyFont="1" applyFill="1" applyBorder="1" applyProtection="1"/>
    <xf numFmtId="2" fontId="59" fillId="0" borderId="0" xfId="0" applyNumberFormat="1" applyFont="1" applyFill="1" applyBorder="1" applyProtection="1"/>
    <xf numFmtId="2" fontId="87" fillId="0" borderId="0" xfId="46" applyNumberFormat="1" applyFont="1" applyFill="1" applyBorder="1" applyProtection="1"/>
    <xf numFmtId="0" fontId="65" fillId="38" borderId="0" xfId="0" applyFont="1" applyFill="1" applyProtection="1"/>
    <xf numFmtId="0" fontId="39" fillId="38" borderId="0" xfId="0" applyFont="1" applyFill="1" applyProtection="1"/>
    <xf numFmtId="0" fontId="40" fillId="0" borderId="0" xfId="0" applyFont="1" applyFill="1" applyAlignment="1" applyProtection="1">
      <alignment horizontal="left"/>
    </xf>
    <xf numFmtId="0" fontId="40" fillId="0" borderId="0" xfId="0" applyFont="1" applyFill="1" applyAlignment="1" applyProtection="1"/>
    <xf numFmtId="0" fontId="40" fillId="0" borderId="0" xfId="0" applyFont="1" applyFill="1" applyProtection="1"/>
    <xf numFmtId="0" fontId="40" fillId="0" borderId="0" xfId="0" applyFont="1" applyFill="1" applyAlignment="1" applyProtection="1">
      <alignment horizontal="center" vertical="top"/>
    </xf>
    <xf numFmtId="9" fontId="40" fillId="0" borderId="0" xfId="0" applyNumberFormat="1" applyFont="1" applyFill="1" applyBorder="1" applyAlignment="1" applyProtection="1">
      <alignment horizontal="center" vertical="top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/>
    <xf numFmtId="9" fontId="40" fillId="0" borderId="0" xfId="0" applyNumberFormat="1" applyFont="1" applyFill="1" applyBorder="1" applyAlignment="1" applyProtection="1"/>
    <xf numFmtId="0" fontId="41" fillId="0" borderId="10" xfId="0" applyFont="1" applyBorder="1" applyProtection="1"/>
    <xf numFmtId="0" fontId="87" fillId="0" borderId="0" xfId="87" applyFont="1" applyAlignment="1" applyProtection="1">
      <alignment horizontal="center"/>
    </xf>
    <xf numFmtId="0" fontId="59" fillId="0" borderId="0" xfId="87" applyFont="1" applyAlignment="1" applyProtection="1">
      <alignment horizontal="center"/>
    </xf>
    <xf numFmtId="0" fontId="59" fillId="0" borderId="0" xfId="87" applyFont="1" applyFill="1" applyBorder="1" applyAlignment="1" applyProtection="1">
      <alignment horizontal="center"/>
      <protection locked="0"/>
    </xf>
    <xf numFmtId="0" fontId="87" fillId="0" borderId="0" xfId="87" applyFont="1" applyBorder="1" applyAlignment="1" applyProtection="1">
      <alignment horizontal="center"/>
    </xf>
    <xf numFmtId="0" fontId="59" fillId="0" borderId="0" xfId="87" applyFont="1" applyBorder="1" applyAlignment="1" applyProtection="1">
      <alignment horizontal="center"/>
    </xf>
    <xf numFmtId="2" fontId="61" fillId="32" borderId="10" xfId="87" applyNumberFormat="1" applyFont="1" applyFill="1" applyBorder="1" applyAlignment="1" applyProtection="1">
      <alignment horizontal="center" vertical="center"/>
    </xf>
    <xf numFmtId="0" fontId="61" fillId="0" borderId="22" xfId="87" applyFont="1" applyBorder="1" applyProtection="1"/>
    <xf numFmtId="0" fontId="61" fillId="0" borderId="14" xfId="87" applyFont="1" applyBorder="1" applyProtection="1"/>
    <xf numFmtId="0" fontId="61" fillId="0" borderId="13" xfId="87" applyFont="1" applyBorder="1" applyProtection="1"/>
    <xf numFmtId="0" fontId="87" fillId="35" borderId="14" xfId="88" applyFont="1" applyFill="1" applyBorder="1" applyAlignment="1" applyProtection="1">
      <alignment vertical="center"/>
    </xf>
    <xf numFmtId="0" fontId="87" fillId="35" borderId="14" xfId="88" applyFont="1" applyFill="1" applyBorder="1" applyAlignment="1" applyProtection="1">
      <alignment horizontal="right" vertical="center"/>
    </xf>
    <xf numFmtId="9" fontId="40" fillId="33" borderId="10" xfId="88" applyNumberFormat="1" applyFont="1" applyFill="1" applyBorder="1" applyAlignment="1" applyProtection="1">
      <alignment horizontal="center" vertical="top"/>
    </xf>
    <xf numFmtId="0" fontId="47" fillId="0" borderId="0" xfId="87" applyFont="1" applyFill="1" applyBorder="1" applyAlignment="1" applyProtection="1">
      <alignment horizontal="right" vertical="top"/>
    </xf>
    <xf numFmtId="2" fontId="47" fillId="0" borderId="0" xfId="87" applyNumberFormat="1" applyFont="1" applyFill="1" applyBorder="1" applyAlignment="1" applyProtection="1">
      <alignment horizontal="center" vertical="top"/>
    </xf>
    <xf numFmtId="0" fontId="40" fillId="40" borderId="15" xfId="88" applyFont="1" applyFill="1" applyBorder="1" applyAlignment="1" applyProtection="1">
      <alignment horizontal="left" vertical="top"/>
    </xf>
    <xf numFmtId="0" fontId="62" fillId="40" borderId="19" xfId="88" applyFont="1" applyFill="1" applyBorder="1" applyAlignment="1" applyProtection="1">
      <alignment horizontal="left" vertical="top"/>
    </xf>
    <xf numFmtId="0" fontId="40" fillId="40" borderId="19" xfId="88" applyFont="1" applyFill="1" applyBorder="1" applyAlignment="1" applyProtection="1">
      <alignment horizontal="left" vertical="top"/>
    </xf>
    <xf numFmtId="0" fontId="40" fillId="40" borderId="12" xfId="88" applyFont="1" applyFill="1" applyBorder="1" applyAlignment="1" applyProtection="1">
      <alignment horizontal="left" vertical="top"/>
    </xf>
    <xf numFmtId="0" fontId="87" fillId="40" borderId="14" xfId="88" applyFont="1" applyFill="1" applyBorder="1" applyAlignment="1" applyProtection="1">
      <alignment vertical="center"/>
    </xf>
    <xf numFmtId="0" fontId="87" fillId="40" borderId="14" xfId="88" applyFont="1" applyFill="1" applyBorder="1" applyAlignment="1" applyProtection="1">
      <alignment horizontal="right" vertical="center"/>
    </xf>
    <xf numFmtId="1" fontId="87" fillId="40" borderId="14" xfId="88" applyNumberFormat="1" applyFont="1" applyFill="1" applyBorder="1" applyAlignment="1" applyProtection="1">
      <alignment horizontal="right" vertical="center"/>
    </xf>
    <xf numFmtId="0" fontId="40" fillId="0" borderId="0" xfId="0" applyFont="1" applyBorder="1" applyProtection="1"/>
    <xf numFmtId="0" fontId="41" fillId="0" borderId="0" xfId="0" applyFont="1" applyBorder="1" applyProtection="1"/>
    <xf numFmtId="2" fontId="40" fillId="0" borderId="0" xfId="0" applyNumberFormat="1" applyFont="1" applyBorder="1" applyProtection="1"/>
    <xf numFmtId="2" fontId="60" fillId="0" borderId="0" xfId="87" applyNumberFormat="1" applyFont="1" applyAlignment="1" applyProtection="1"/>
    <xf numFmtId="0" fontId="56" fillId="0" borderId="0" xfId="87" applyFont="1" applyFill="1" applyBorder="1" applyAlignment="1" applyProtection="1">
      <alignment horizontal="right" vertical="top" wrapText="1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Alignment="1" applyProtection="1"/>
    <xf numFmtId="0" fontId="57" fillId="0" borderId="0" xfId="0" applyFont="1" applyFill="1" applyAlignment="1" applyProtection="1"/>
    <xf numFmtId="0" fontId="41" fillId="0" borderId="0" xfId="0" applyFont="1" applyFill="1" applyBorder="1" applyAlignment="1" applyProtection="1">
      <protection locked="0"/>
    </xf>
    <xf numFmtId="9" fontId="41" fillId="0" borderId="0" xfId="58" applyFont="1" applyProtection="1">
      <protection locked="0"/>
    </xf>
    <xf numFmtId="0" fontId="40" fillId="27" borderId="19" xfId="0" applyFont="1" applyFill="1" applyBorder="1" applyAlignment="1" applyProtection="1">
      <alignment vertical="center"/>
    </xf>
    <xf numFmtId="0" fontId="40" fillId="27" borderId="12" xfId="0" applyFont="1" applyFill="1" applyBorder="1" applyAlignment="1" applyProtection="1">
      <alignment vertical="center"/>
    </xf>
    <xf numFmtId="2" fontId="42" fillId="31" borderId="0" xfId="0" applyNumberFormat="1" applyFont="1" applyFill="1" applyBorder="1" applyProtection="1"/>
    <xf numFmtId="16" fontId="57" fillId="31" borderId="0" xfId="0" applyNumberFormat="1" applyFont="1" applyFill="1" applyAlignment="1" applyProtection="1">
      <alignment horizontal="right"/>
    </xf>
    <xf numFmtId="49" fontId="58" fillId="0" borderId="15" xfId="0" applyNumberFormat="1" applyFont="1" applyFill="1" applyBorder="1" applyAlignment="1" applyProtection="1">
      <alignment horizontal="left" vertical="top"/>
      <protection locked="0"/>
    </xf>
    <xf numFmtId="49" fontId="58" fillId="0" borderId="19" xfId="0" applyNumberFormat="1" applyFont="1" applyFill="1" applyBorder="1" applyAlignment="1" applyProtection="1">
      <alignment horizontal="left" vertical="top"/>
      <protection locked="0"/>
    </xf>
    <xf numFmtId="49" fontId="42" fillId="0" borderId="19" xfId="0" applyNumberFormat="1" applyFont="1" applyFill="1" applyBorder="1" applyAlignment="1" applyProtection="1">
      <alignment horizontal="center" vertical="top"/>
      <protection locked="0"/>
    </xf>
    <xf numFmtId="49" fontId="58" fillId="0" borderId="12" xfId="0" applyNumberFormat="1" applyFont="1" applyFill="1" applyBorder="1" applyAlignment="1" applyProtection="1">
      <alignment horizontal="left" vertical="top"/>
      <protection locked="0"/>
    </xf>
    <xf numFmtId="49" fontId="40" fillId="31" borderId="0" xfId="0" applyNumberFormat="1" applyFont="1" applyFill="1" applyBorder="1" applyAlignment="1" applyProtection="1">
      <alignment horizontal="left" vertical="top"/>
    </xf>
    <xf numFmtId="49" fontId="58" fillId="31" borderId="0" xfId="0" applyNumberFormat="1" applyFont="1" applyFill="1" applyBorder="1" applyAlignment="1" applyProtection="1">
      <alignment horizontal="left" vertical="top"/>
    </xf>
    <xf numFmtId="49" fontId="42" fillId="31" borderId="0" xfId="0" applyNumberFormat="1" applyFont="1" applyFill="1" applyBorder="1" applyAlignment="1" applyProtection="1">
      <alignment horizontal="center" vertical="top"/>
    </xf>
    <xf numFmtId="0" fontId="58" fillId="41" borderId="0" xfId="0" applyFont="1" applyFill="1" applyBorder="1" applyAlignment="1" applyProtection="1">
      <alignment vertical="center"/>
      <protection locked="0"/>
    </xf>
    <xf numFmtId="49" fontId="42" fillId="0" borderId="0" xfId="0" applyNumberFormat="1" applyFont="1" applyFill="1" applyBorder="1" applyAlignment="1" applyProtection="1">
      <alignment vertical="top"/>
      <protection locked="0"/>
    </xf>
    <xf numFmtId="0" fontId="42" fillId="0" borderId="0" xfId="0" applyFont="1" applyFill="1" applyBorder="1" applyAlignment="1" applyProtection="1">
      <alignment horizontal="center" vertical="top"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58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 applyProtection="1">
      <alignment horizontal="center"/>
      <protection locked="0"/>
    </xf>
    <xf numFmtId="49" fontId="65" fillId="0" borderId="0" xfId="0" applyNumberFormat="1" applyFont="1" applyFill="1" applyBorder="1" applyAlignment="1" applyProtection="1">
      <alignment vertical="top"/>
      <protection locked="0"/>
    </xf>
    <xf numFmtId="49" fontId="65" fillId="31" borderId="0" xfId="0" applyNumberFormat="1" applyFont="1" applyFill="1" applyBorder="1" applyAlignment="1" applyProtection="1">
      <alignment vertical="top"/>
      <protection locked="0"/>
    </xf>
    <xf numFmtId="49" fontId="42" fillId="31" borderId="0" xfId="0" applyNumberFormat="1" applyFont="1" applyFill="1" applyBorder="1" applyAlignment="1" applyProtection="1">
      <alignment vertical="top"/>
      <protection locked="0"/>
    </xf>
    <xf numFmtId="0" fontId="42" fillId="31" borderId="0" xfId="0" applyFont="1" applyFill="1" applyBorder="1" applyAlignment="1" applyProtection="1">
      <alignment horizontal="center" vertical="top"/>
      <protection locked="0"/>
    </xf>
    <xf numFmtId="0" fontId="39" fillId="31" borderId="0" xfId="0" applyFont="1" applyFill="1" applyBorder="1" applyAlignment="1" applyProtection="1">
      <alignment horizontal="center"/>
      <protection locked="0"/>
    </xf>
    <xf numFmtId="0" fontId="40" fillId="31" borderId="0" xfId="0" applyFont="1" applyFill="1" applyBorder="1" applyAlignment="1" applyProtection="1">
      <alignment horizontal="center"/>
      <protection locked="0"/>
    </xf>
    <xf numFmtId="0" fontId="58" fillId="31" borderId="0" xfId="0" applyFont="1" applyFill="1" applyBorder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horizontal="center"/>
      <protection locked="0"/>
    </xf>
    <xf numFmtId="0" fontId="65" fillId="0" borderId="0" xfId="0" applyFont="1" applyFill="1" applyBorder="1" applyAlignment="1" applyProtection="1">
      <alignment horizontal="left"/>
      <protection locked="0"/>
    </xf>
    <xf numFmtId="0" fontId="65" fillId="31" borderId="0" xfId="0" applyFont="1" applyFill="1" applyBorder="1" applyAlignment="1" applyProtection="1">
      <alignment horizontal="center"/>
      <protection locked="0"/>
    </xf>
    <xf numFmtId="0" fontId="65" fillId="41" borderId="0" xfId="0" applyFont="1" applyFill="1" applyBorder="1" applyAlignment="1" applyProtection="1">
      <alignment horizontal="center"/>
      <protection locked="0"/>
    </xf>
    <xf numFmtId="0" fontId="65" fillId="41" borderId="0" xfId="0" applyFont="1" applyFill="1" applyBorder="1" applyAlignment="1" applyProtection="1">
      <alignment horizontal="left"/>
      <protection locked="0"/>
    </xf>
    <xf numFmtId="49" fontId="65" fillId="41" borderId="0" xfId="0" applyNumberFormat="1" applyFont="1" applyFill="1" applyBorder="1" applyAlignment="1" applyProtection="1">
      <alignment vertical="top"/>
      <protection locked="0"/>
    </xf>
    <xf numFmtId="49" fontId="67" fillId="41" borderId="0" xfId="0" applyNumberFormat="1" applyFont="1" applyFill="1" applyBorder="1" applyAlignment="1" applyProtection="1">
      <alignment vertical="top"/>
      <protection locked="0"/>
    </xf>
    <xf numFmtId="0" fontId="67" fillId="41" borderId="0" xfId="0" applyFont="1" applyFill="1" applyBorder="1" applyAlignment="1" applyProtection="1">
      <alignment horizontal="center" vertical="top"/>
      <protection locked="0"/>
    </xf>
    <xf numFmtId="0" fontId="67" fillId="41" borderId="0" xfId="0" applyFont="1" applyFill="1" applyBorder="1" applyAlignment="1" applyProtection="1">
      <alignment vertical="center"/>
      <protection locked="0"/>
    </xf>
    <xf numFmtId="49" fontId="40" fillId="31" borderId="0" xfId="0" applyNumberFormat="1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65" fillId="0" borderId="0" xfId="0" applyFont="1" applyFill="1" applyBorder="1" applyAlignment="1" applyProtection="1">
      <protection locked="0"/>
    </xf>
    <xf numFmtId="0" fontId="40" fillId="31" borderId="0" xfId="0" applyFont="1" applyFill="1" applyAlignment="1" applyProtection="1">
      <alignment vertical="center"/>
    </xf>
    <xf numFmtId="0" fontId="41" fillId="31" borderId="0" xfId="0" applyFont="1" applyFill="1" applyAlignment="1" applyProtection="1">
      <alignment vertical="center"/>
    </xf>
    <xf numFmtId="0" fontId="62" fillId="0" borderId="0" xfId="0" applyFont="1" applyFill="1" applyBorder="1" applyAlignment="1" applyProtection="1">
      <alignment horizontal="center" vertical="top"/>
      <protection locked="0"/>
    </xf>
    <xf numFmtId="49" fontId="62" fillId="0" borderId="0" xfId="0" applyNumberFormat="1" applyFont="1" applyFill="1" applyBorder="1" applyAlignment="1" applyProtection="1">
      <alignment vertical="top"/>
      <protection locked="0"/>
    </xf>
    <xf numFmtId="0" fontId="90" fillId="0" borderId="0" xfId="0" applyFont="1" applyAlignment="1" applyProtection="1">
      <alignment horizontal="left" vertical="center"/>
    </xf>
    <xf numFmtId="0" fontId="91" fillId="27" borderId="11" xfId="70" applyFont="1" applyFill="1" applyBorder="1" applyAlignment="1" applyProtection="1">
      <alignment horizontal="center"/>
    </xf>
    <xf numFmtId="0" fontId="87" fillId="0" borderId="0" xfId="88" applyFont="1" applyFill="1" applyBorder="1" applyAlignment="1" applyProtection="1">
      <alignment vertical="center"/>
    </xf>
    <xf numFmtId="0" fontId="87" fillId="0" borderId="0" xfId="88" applyFont="1" applyFill="1" applyBorder="1" applyAlignment="1" applyProtection="1">
      <alignment horizontal="right" vertical="center"/>
    </xf>
    <xf numFmtId="1" fontId="87" fillId="0" borderId="0" xfId="88" applyNumberFormat="1" applyFont="1" applyFill="1" applyBorder="1" applyAlignment="1" applyProtection="1">
      <alignment horizontal="right" vertical="center"/>
    </xf>
    <xf numFmtId="0" fontId="57" fillId="27" borderId="11" xfId="0" applyFont="1" applyFill="1" applyBorder="1" applyAlignment="1" applyProtection="1">
      <alignment horizontal="center" vertical="top" wrapText="1"/>
    </xf>
    <xf numFmtId="2" fontId="42" fillId="0" borderId="10" xfId="0" applyNumberFormat="1" applyFont="1" applyFill="1" applyBorder="1" applyAlignment="1" applyProtection="1">
      <alignment horizontal="center" vertical="top"/>
    </xf>
    <xf numFmtId="49" fontId="65" fillId="31" borderId="0" xfId="0" applyNumberFormat="1" applyFont="1" applyFill="1" applyBorder="1" applyAlignment="1" applyProtection="1">
      <alignment horizontal="left" vertical="top" indent="2"/>
    </xf>
    <xf numFmtId="0" fontId="39" fillId="31" borderId="0" xfId="0" applyFont="1" applyFill="1" applyBorder="1" applyProtection="1"/>
    <xf numFmtId="49" fontId="62" fillId="0" borderId="0" xfId="0" applyNumberFormat="1" applyFont="1" applyFill="1" applyBorder="1" applyAlignment="1" applyProtection="1">
      <alignment horizontal="left" vertical="top"/>
      <protection locked="0"/>
    </xf>
    <xf numFmtId="2" fontId="57" fillId="31" borderId="11" xfId="87" applyNumberFormat="1" applyFont="1" applyFill="1" applyBorder="1" applyAlignment="1" applyProtection="1">
      <alignment horizontal="center" vertical="top" wrapText="1"/>
    </xf>
    <xf numFmtId="0" fontId="57" fillId="31" borderId="10" xfId="87" applyFont="1" applyFill="1" applyBorder="1" applyAlignment="1" applyProtection="1">
      <alignment horizontal="center" vertical="top"/>
    </xf>
    <xf numFmtId="2" fontId="57" fillId="31" borderId="10" xfId="87" applyNumberFormat="1" applyFont="1" applyFill="1" applyBorder="1" applyAlignment="1" applyProtection="1">
      <alignment horizontal="center" vertical="top" wrapText="1"/>
    </xf>
    <xf numFmtId="1" fontId="56" fillId="33" borderId="10" xfId="88" applyNumberFormat="1" applyFont="1" applyFill="1" applyBorder="1" applyAlignment="1" applyProtection="1">
      <alignment horizontal="center" vertical="top" wrapText="1"/>
      <protection locked="0"/>
    </xf>
    <xf numFmtId="2" fontId="56" fillId="32" borderId="10" xfId="88" applyNumberFormat="1" applyFont="1" applyFill="1" applyBorder="1" applyAlignment="1" applyProtection="1">
      <alignment horizontal="center" vertical="top" wrapText="1"/>
    </xf>
    <xf numFmtId="1" fontId="56" fillId="31" borderId="10" xfId="88" applyNumberFormat="1" applyFont="1" applyFill="1" applyBorder="1" applyAlignment="1" applyProtection="1">
      <alignment horizontal="center" vertical="top" wrapText="1"/>
    </xf>
    <xf numFmtId="2" fontId="56" fillId="34" borderId="10" xfId="88" applyNumberFormat="1" applyFont="1" applyFill="1" applyBorder="1" applyAlignment="1" applyProtection="1">
      <alignment horizontal="center" vertical="center"/>
    </xf>
    <xf numFmtId="0" fontId="41" fillId="0" borderId="0" xfId="87" applyFont="1" applyAlignment="1" applyProtection="1">
      <alignment horizontal="center"/>
    </xf>
    <xf numFmtId="2" fontId="61" fillId="33" borderId="10" xfId="87" applyNumberFormat="1" applyFont="1" applyFill="1" applyBorder="1" applyAlignment="1" applyProtection="1">
      <alignment horizontal="center" vertical="center"/>
    </xf>
    <xf numFmtId="2" fontId="61" fillId="37" borderId="10" xfId="87" applyNumberFormat="1" applyFont="1" applyFill="1" applyBorder="1" applyAlignment="1" applyProtection="1">
      <alignment horizontal="center" vertical="center"/>
    </xf>
    <xf numFmtId="9" fontId="40" fillId="31" borderId="10" xfId="88" applyNumberFormat="1" applyFont="1" applyFill="1" applyBorder="1" applyAlignment="1" applyProtection="1">
      <alignment horizontal="center" vertical="top"/>
    </xf>
    <xf numFmtId="2" fontId="42" fillId="42" borderId="10" xfId="0" applyNumberFormat="1" applyFont="1" applyFill="1" applyBorder="1" applyProtection="1">
      <protection locked="0"/>
    </xf>
    <xf numFmtId="9" fontId="0" fillId="42" borderId="10" xfId="0" applyNumberFormat="1" applyFill="1" applyBorder="1" applyAlignment="1">
      <alignment horizontal="center" vertical="center"/>
    </xf>
    <xf numFmtId="49" fontId="41" fillId="42" borderId="10" xfId="0" applyNumberFormat="1" applyFont="1" applyFill="1" applyBorder="1" applyAlignment="1" applyProtection="1">
      <alignment horizontal="center" vertical="top"/>
      <protection locked="0"/>
    </xf>
    <xf numFmtId="0" fontId="79" fillId="42" borderId="10" xfId="0" applyFont="1" applyFill="1" applyBorder="1" applyAlignment="1" applyProtection="1">
      <alignment vertical="center"/>
      <protection locked="0"/>
    </xf>
    <xf numFmtId="49" fontId="42" fillId="42" borderId="15" xfId="0" applyNumberFormat="1" applyFont="1" applyFill="1" applyBorder="1" applyAlignment="1" applyProtection="1">
      <alignment vertical="center"/>
      <protection locked="0"/>
    </xf>
    <xf numFmtId="0" fontId="42" fillId="42" borderId="10" xfId="0" applyFont="1" applyFill="1" applyBorder="1" applyAlignment="1" applyProtection="1">
      <alignment horizontal="center"/>
      <protection locked="0"/>
    </xf>
    <xf numFmtId="0" fontId="39" fillId="42" borderId="0" xfId="0" applyFont="1" applyFill="1" applyProtection="1">
      <protection locked="0"/>
    </xf>
    <xf numFmtId="49" fontId="42" fillId="42" borderId="10" xfId="0" applyNumberFormat="1" applyFont="1" applyFill="1" applyBorder="1" applyAlignment="1" applyProtection="1">
      <alignment horizontal="center" vertical="top"/>
      <protection locked="0"/>
    </xf>
    <xf numFmtId="2" fontId="40" fillId="42" borderId="10" xfId="0" applyNumberFormat="1" applyFont="1" applyFill="1" applyBorder="1" applyAlignment="1" applyProtection="1">
      <alignment horizontal="center" vertical="top"/>
      <protection locked="0"/>
    </xf>
    <xf numFmtId="9" fontId="40" fillId="42" borderId="10" xfId="58" applyNumberFormat="1" applyFont="1" applyFill="1" applyBorder="1" applyAlignment="1" applyProtection="1">
      <alignment horizontal="center"/>
      <protection locked="0"/>
    </xf>
    <xf numFmtId="0" fontId="42" fillId="42" borderId="15" xfId="0" applyFont="1" applyFill="1" applyBorder="1" applyAlignment="1" applyProtection="1">
      <alignment horizontal="center" vertical="center"/>
      <protection locked="0"/>
    </xf>
    <xf numFmtId="0" fontId="42" fillId="42" borderId="22" xfId="0" applyFont="1" applyFill="1" applyBorder="1" applyAlignment="1" applyProtection="1">
      <alignment horizontal="center" vertical="center"/>
      <protection locked="0"/>
    </xf>
    <xf numFmtId="0" fontId="42" fillId="42" borderId="15" xfId="0" applyFont="1" applyFill="1" applyBorder="1" applyAlignment="1" applyProtection="1">
      <alignment vertical="center"/>
      <protection locked="0"/>
    </xf>
    <xf numFmtId="0" fontId="42" fillId="42" borderId="12" xfId="0" applyFont="1" applyFill="1" applyBorder="1" applyAlignment="1" applyProtection="1">
      <alignment vertical="center"/>
      <protection locked="0"/>
    </xf>
    <xf numFmtId="0" fontId="42" fillId="42" borderId="11" xfId="0" applyFont="1" applyFill="1" applyBorder="1" applyAlignment="1" applyProtection="1">
      <protection locked="0"/>
    </xf>
    <xf numFmtId="0" fontId="42" fillId="42" borderId="10" xfId="0" applyFont="1" applyFill="1" applyBorder="1" applyAlignment="1" applyProtection="1">
      <protection locked="0"/>
    </xf>
    <xf numFmtId="1" fontId="42" fillId="42" borderId="10" xfId="70" applyNumberFormat="1" applyFont="1" applyFill="1" applyBorder="1" applyAlignment="1" applyProtection="1">
      <alignment horizontal="center"/>
      <protection locked="0"/>
    </xf>
    <xf numFmtId="0" fontId="58" fillId="42" borderId="10" xfId="0" applyFont="1" applyFill="1" applyBorder="1" applyProtection="1"/>
    <xf numFmtId="0" fontId="42" fillId="42" borderId="10" xfId="0" applyFont="1" applyFill="1" applyBorder="1" applyProtection="1">
      <protection locked="0"/>
    </xf>
    <xf numFmtId="2" fontId="42" fillId="42" borderId="10" xfId="0" applyNumberFormat="1" applyFont="1" applyFill="1" applyBorder="1" applyAlignment="1" applyProtection="1">
      <alignment horizontal="center"/>
      <protection locked="0"/>
    </xf>
    <xf numFmtId="2" fontId="42" fillId="42" borderId="11" xfId="0" applyNumberFormat="1" applyFont="1" applyFill="1" applyBorder="1" applyAlignment="1" applyProtection="1">
      <alignment horizontal="center"/>
      <protection locked="0"/>
    </xf>
    <xf numFmtId="0" fontId="42" fillId="0" borderId="15" xfId="0" applyFont="1" applyFill="1" applyBorder="1" applyProtection="1">
      <protection locked="0"/>
    </xf>
    <xf numFmtId="0" fontId="42" fillId="0" borderId="19" xfId="0" applyFont="1" applyFill="1" applyBorder="1" applyProtection="1">
      <protection locked="0"/>
    </xf>
    <xf numFmtId="0" fontId="42" fillId="42" borderId="18" xfId="0" applyFont="1" applyFill="1" applyBorder="1" applyProtection="1">
      <protection locked="0"/>
    </xf>
    <xf numFmtId="2" fontId="40" fillId="42" borderId="10" xfId="0" applyNumberFormat="1" applyFont="1" applyFill="1" applyBorder="1" applyAlignment="1" applyProtection="1">
      <alignment horizontal="center" vertical="center"/>
    </xf>
    <xf numFmtId="0" fontId="40" fillId="27" borderId="10" xfId="0" applyFont="1" applyFill="1" applyBorder="1" applyAlignment="1" applyProtection="1">
      <alignment horizontal="center" vertical="center"/>
    </xf>
    <xf numFmtId="49" fontId="58" fillId="42" borderId="15" xfId="0" applyNumberFormat="1" applyFont="1" applyFill="1" applyBorder="1" applyAlignment="1" applyProtection="1">
      <alignment vertical="top"/>
      <protection locked="0"/>
    </xf>
    <xf numFmtId="49" fontId="58" fillId="42" borderId="19" xfId="0" applyNumberFormat="1" applyFont="1" applyFill="1" applyBorder="1" applyAlignment="1" applyProtection="1">
      <alignment vertical="top"/>
      <protection locked="0"/>
    </xf>
    <xf numFmtId="49" fontId="58" fillId="42" borderId="12" xfId="0" applyNumberFormat="1" applyFont="1" applyFill="1" applyBorder="1" applyAlignment="1" applyProtection="1">
      <alignment vertical="top"/>
      <protection locked="0"/>
    </xf>
    <xf numFmtId="49" fontId="41" fillId="42" borderId="15" xfId="0" applyNumberFormat="1" applyFont="1" applyFill="1" applyBorder="1" applyAlignment="1" applyProtection="1">
      <alignment horizontal="left" vertical="top"/>
      <protection locked="0"/>
    </xf>
    <xf numFmtId="49" fontId="41" fillId="42" borderId="19" xfId="0" applyNumberFormat="1" applyFont="1" applyFill="1" applyBorder="1" applyAlignment="1" applyProtection="1">
      <alignment horizontal="left" vertical="top"/>
      <protection locked="0"/>
    </xf>
    <xf numFmtId="49" fontId="41" fillId="42" borderId="12" xfId="0" applyNumberFormat="1" applyFont="1" applyFill="1" applyBorder="1" applyAlignment="1" applyProtection="1">
      <alignment horizontal="left" vertical="top"/>
      <protection locked="0"/>
    </xf>
    <xf numFmtId="0" fontId="79" fillId="27" borderId="18" xfId="0" applyFont="1" applyFill="1" applyBorder="1" applyAlignment="1" applyProtection="1">
      <alignment horizontal="center" vertical="top"/>
    </xf>
    <xf numFmtId="0" fontId="79" fillId="27" borderId="11" xfId="0" applyFont="1" applyFill="1" applyBorder="1" applyAlignment="1" applyProtection="1">
      <alignment horizontal="center" vertical="top"/>
    </xf>
    <xf numFmtId="9" fontId="40" fillId="0" borderId="0" xfId="0" applyNumberFormat="1" applyFont="1" applyFill="1" applyBorder="1" applyAlignment="1" applyProtection="1">
      <alignment horizontal="center"/>
    </xf>
    <xf numFmtId="0" fontId="40" fillId="30" borderId="0" xfId="0" applyFont="1" applyFill="1" applyAlignment="1" applyProtection="1">
      <alignment horizontal="left"/>
    </xf>
    <xf numFmtId="0" fontId="39" fillId="0" borderId="0" xfId="0" applyFont="1" applyProtection="1">
      <protection locked="0"/>
    </xf>
    <xf numFmtId="0" fontId="40" fillId="27" borderId="15" xfId="0" applyFont="1" applyFill="1" applyBorder="1" applyAlignment="1" applyProtection="1">
      <alignment horizontal="center" vertical="center"/>
    </xf>
    <xf numFmtId="0" fontId="39" fillId="42" borderId="15" xfId="0" applyFont="1" applyFill="1" applyBorder="1" applyAlignment="1" applyProtection="1">
      <alignment horizontal="center"/>
      <protection locked="0"/>
    </xf>
    <xf numFmtId="0" fontId="39" fillId="42" borderId="12" xfId="0" applyFont="1" applyFill="1" applyBorder="1" applyAlignment="1" applyProtection="1">
      <alignment horizontal="center"/>
      <protection locked="0"/>
    </xf>
    <xf numFmtId="0" fontId="41" fillId="0" borderId="0" xfId="0" applyFont="1" applyProtection="1"/>
    <xf numFmtId="0" fontId="39" fillId="42" borderId="19" xfId="0" applyFont="1" applyFill="1" applyBorder="1" applyAlignment="1" applyProtection="1">
      <alignment horizontal="center"/>
      <protection locked="0"/>
    </xf>
    <xf numFmtId="0" fontId="39" fillId="42" borderId="15" xfId="0" applyFont="1" applyFill="1" applyBorder="1" applyProtection="1">
      <protection locked="0"/>
    </xf>
    <xf numFmtId="0" fontId="39" fillId="42" borderId="12" xfId="0" applyFont="1" applyFill="1" applyBorder="1" applyProtection="1">
      <protection locked="0"/>
    </xf>
    <xf numFmtId="49" fontId="41" fillId="42" borderId="15" xfId="0" applyNumberFormat="1" applyFont="1" applyFill="1" applyBorder="1" applyAlignment="1" applyProtection="1">
      <alignment vertical="top"/>
      <protection locked="0"/>
    </xf>
    <xf numFmtId="49" fontId="41" fillId="42" borderId="19" xfId="0" applyNumberFormat="1" applyFont="1" applyFill="1" applyBorder="1" applyAlignment="1" applyProtection="1">
      <alignment vertical="top"/>
      <protection locked="0"/>
    </xf>
    <xf numFmtId="49" fontId="41" fillId="42" borderId="12" xfId="0" applyNumberFormat="1" applyFont="1" applyFill="1" applyBorder="1" applyAlignment="1" applyProtection="1">
      <alignment vertical="top"/>
      <protection locked="0"/>
    </xf>
    <xf numFmtId="0" fontId="57" fillId="27" borderId="10" xfId="0" applyFont="1" applyFill="1" applyBorder="1" applyAlignment="1" applyProtection="1">
      <alignment horizontal="center" vertical="center"/>
    </xf>
    <xf numFmtId="0" fontId="42" fillId="0" borderId="15" xfId="0" applyFont="1" applyBorder="1" applyAlignment="1" applyProtection="1">
      <alignment horizontal="center"/>
    </xf>
    <xf numFmtId="0" fontId="57" fillId="27" borderId="16" xfId="0" applyFont="1" applyFill="1" applyBorder="1" applyAlignment="1" applyProtection="1">
      <alignment horizontal="center" vertical="center"/>
    </xf>
    <xf numFmtId="0" fontId="57" fillId="27" borderId="17" xfId="0" applyFont="1" applyFill="1" applyBorder="1" applyAlignment="1" applyProtection="1">
      <alignment horizontal="center" vertical="center"/>
    </xf>
    <xf numFmtId="0" fontId="57" fillId="27" borderId="22" xfId="0" applyFont="1" applyFill="1" applyBorder="1" applyAlignment="1" applyProtection="1">
      <alignment horizontal="center" vertical="center"/>
    </xf>
    <xf numFmtId="0" fontId="57" fillId="27" borderId="13" xfId="0" applyFont="1" applyFill="1" applyBorder="1" applyAlignment="1" applyProtection="1">
      <alignment horizontal="center" vertical="center"/>
    </xf>
    <xf numFmtId="0" fontId="39" fillId="0" borderId="0" xfId="0" applyFont="1" applyProtection="1"/>
    <xf numFmtId="0" fontId="40" fillId="27" borderId="16" xfId="0" applyFont="1" applyFill="1" applyBorder="1" applyAlignment="1" applyProtection="1">
      <alignment horizontal="center" vertical="center" wrapText="1"/>
    </xf>
    <xf numFmtId="0" fontId="42" fillId="0" borderId="15" xfId="0" applyFont="1" applyBorder="1" applyAlignment="1" applyProtection="1">
      <alignment horizontal="left" vertical="top"/>
    </xf>
    <xf numFmtId="0" fontId="42" fillId="0" borderId="12" xfId="0" applyFont="1" applyBorder="1" applyAlignment="1" applyProtection="1">
      <alignment horizontal="left" vertical="top"/>
    </xf>
    <xf numFmtId="0" fontId="40" fillId="27" borderId="16" xfId="0" applyFont="1" applyFill="1" applyBorder="1" applyAlignment="1" applyProtection="1">
      <alignment horizontal="center" vertical="center"/>
    </xf>
    <xf numFmtId="49" fontId="42" fillId="42" borderId="15" xfId="0" applyNumberFormat="1" applyFont="1" applyFill="1" applyBorder="1" applyAlignment="1" applyProtection="1">
      <alignment horizontal="left" vertical="top"/>
      <protection locked="0"/>
    </xf>
    <xf numFmtId="49" fontId="42" fillId="42" borderId="19" xfId="0" applyNumberFormat="1" applyFont="1" applyFill="1" applyBorder="1" applyAlignment="1" applyProtection="1">
      <alignment horizontal="left" vertical="top"/>
      <protection locked="0"/>
    </xf>
    <xf numFmtId="49" fontId="42" fillId="42" borderId="12" xfId="0" applyNumberFormat="1" applyFont="1" applyFill="1" applyBorder="1" applyAlignment="1" applyProtection="1">
      <alignment horizontal="left" vertical="top"/>
      <protection locked="0"/>
    </xf>
    <xf numFmtId="0" fontId="57" fillId="27" borderId="20" xfId="0" applyFont="1" applyFill="1" applyBorder="1" applyAlignment="1" applyProtection="1">
      <alignment horizontal="center" vertical="center"/>
    </xf>
    <xf numFmtId="0" fontId="57" fillId="27" borderId="14" xfId="0" applyFont="1" applyFill="1" applyBorder="1" applyAlignment="1" applyProtection="1">
      <alignment horizontal="center" vertical="center"/>
    </xf>
    <xf numFmtId="0" fontId="65" fillId="0" borderId="0" xfId="0" applyFont="1" applyFill="1" applyAlignment="1" applyProtection="1">
      <alignment horizontal="center"/>
    </xf>
    <xf numFmtId="0" fontId="57" fillId="27" borderId="18" xfId="0" applyFont="1" applyFill="1" applyBorder="1" applyAlignment="1" applyProtection="1">
      <alignment horizontal="center" vertical="top"/>
    </xf>
    <xf numFmtId="0" fontId="57" fillId="27" borderId="16" xfId="0" applyFont="1" applyFill="1" applyBorder="1" applyAlignment="1" applyProtection="1">
      <alignment horizontal="center" vertical="top"/>
    </xf>
    <xf numFmtId="0" fontId="57" fillId="27" borderId="17" xfId="0" applyFont="1" applyFill="1" applyBorder="1" applyAlignment="1" applyProtection="1">
      <alignment horizontal="center" vertical="top"/>
    </xf>
    <xf numFmtId="0" fontId="57" fillId="27" borderId="22" xfId="0" applyFont="1" applyFill="1" applyBorder="1" applyAlignment="1" applyProtection="1">
      <alignment horizontal="center" vertical="top"/>
    </xf>
    <xf numFmtId="0" fontId="57" fillId="27" borderId="13" xfId="0" applyFont="1" applyFill="1" applyBorder="1" applyAlignment="1" applyProtection="1">
      <alignment horizontal="center" vertical="top"/>
    </xf>
    <xf numFmtId="0" fontId="68" fillId="0" borderId="0" xfId="0" applyFont="1" applyAlignment="1" applyProtection="1">
      <alignment horizontal="left" vertical="center"/>
    </xf>
    <xf numFmtId="0" fontId="57" fillId="27" borderId="12" xfId="0" applyFont="1" applyFill="1" applyBorder="1" applyAlignment="1" applyProtection="1">
      <alignment horizontal="center" vertical="center" wrapText="1"/>
    </xf>
    <xf numFmtId="0" fontId="62" fillId="0" borderId="0" xfId="0" applyFont="1" applyFill="1" applyBorder="1" applyAlignment="1" applyProtection="1">
      <alignment horizontal="left"/>
      <protection locked="0"/>
    </xf>
    <xf numFmtId="0" fontId="62" fillId="0" borderId="0" xfId="0" applyFont="1" applyFill="1" applyBorder="1" applyAlignment="1" applyProtection="1">
      <protection locked="0"/>
    </xf>
    <xf numFmtId="49" fontId="89" fillId="0" borderId="0" xfId="0" applyNumberFormat="1" applyFont="1" applyFill="1" applyBorder="1" applyAlignment="1" applyProtection="1">
      <alignment vertical="top"/>
      <protection locked="0"/>
    </xf>
    <xf numFmtId="49" fontId="86" fillId="0" borderId="0" xfId="0" applyNumberFormat="1" applyFont="1" applyFill="1" applyBorder="1" applyAlignment="1" applyProtection="1">
      <alignment vertical="top"/>
      <protection locked="0"/>
    </xf>
    <xf numFmtId="0" fontId="86" fillId="0" borderId="0" xfId="0" applyFont="1" applyFill="1" applyBorder="1" applyAlignment="1" applyProtection="1">
      <alignment horizontal="center" vertical="top"/>
      <protection locked="0"/>
    </xf>
    <xf numFmtId="0" fontId="89" fillId="0" borderId="0" xfId="0" applyFont="1" applyFill="1" applyBorder="1" applyAlignment="1" applyProtection="1">
      <protection locked="0"/>
    </xf>
    <xf numFmtId="49" fontId="46" fillId="0" borderId="0" xfId="0" applyNumberFormat="1" applyFont="1" applyAlignment="1" applyProtection="1">
      <alignment vertical="top"/>
    </xf>
    <xf numFmtId="49" fontId="45" fillId="0" borderId="0" xfId="0" applyNumberFormat="1" applyFont="1" applyAlignment="1" applyProtection="1">
      <alignment vertical="top"/>
    </xf>
    <xf numFmtId="0" fontId="89" fillId="0" borderId="0" xfId="0" applyFont="1" applyFill="1" applyBorder="1" applyAlignment="1" applyProtection="1">
      <alignment horizontal="left"/>
      <protection locked="0"/>
    </xf>
    <xf numFmtId="0" fontId="62" fillId="0" borderId="0" xfId="0" applyFont="1" applyFill="1" applyBorder="1" applyAlignment="1" applyProtection="1">
      <alignment horizontal="center"/>
      <protection locked="0"/>
    </xf>
    <xf numFmtId="0" fontId="57" fillId="27" borderId="18" xfId="0" applyFont="1" applyFill="1" applyBorder="1" applyAlignment="1" applyProtection="1">
      <alignment horizontal="center" vertical="top"/>
    </xf>
    <xf numFmtId="0" fontId="60" fillId="0" borderId="0" xfId="87" applyFont="1" applyBorder="1" applyAlignment="1" applyProtection="1">
      <alignment horizontal="center" vertical="center" wrapText="1"/>
    </xf>
    <xf numFmtId="0" fontId="40" fillId="36" borderId="15" xfId="88" applyFont="1" applyFill="1" applyBorder="1" applyAlignment="1" applyProtection="1">
      <alignment horizontal="left" vertical="top" wrapText="1"/>
    </xf>
    <xf numFmtId="0" fontId="60" fillId="0" borderId="23" xfId="87" applyFont="1" applyBorder="1" applyAlignment="1" applyProtection="1">
      <alignment vertical="center" wrapText="1"/>
    </xf>
    <xf numFmtId="0" fontId="60" fillId="0" borderId="0" xfId="87" applyFont="1" applyBorder="1" applyAlignment="1" applyProtection="1">
      <alignment vertical="center" wrapText="1"/>
    </xf>
    <xf numFmtId="0" fontId="60" fillId="0" borderId="23" xfId="87" applyFont="1" applyBorder="1" applyAlignment="1" applyProtection="1">
      <alignment vertical="top" wrapText="1"/>
    </xf>
    <xf numFmtId="0" fontId="60" fillId="0" borderId="0" xfId="87" applyFont="1" applyBorder="1" applyAlignment="1" applyProtection="1">
      <alignment vertical="top" wrapText="1"/>
    </xf>
    <xf numFmtId="0" fontId="39" fillId="0" borderId="0" xfId="0" applyFont="1" applyProtection="1"/>
    <xf numFmtId="2" fontId="47" fillId="0" borderId="0" xfId="87" applyNumberFormat="1" applyFont="1" applyFill="1" applyBorder="1" applyAlignment="1" applyProtection="1">
      <alignment horizontal="center" vertical="center"/>
    </xf>
    <xf numFmtId="0" fontId="39" fillId="42" borderId="15" xfId="0" applyFont="1" applyFill="1" applyBorder="1" applyAlignment="1" applyProtection="1">
      <alignment horizontal="center"/>
      <protection locked="0"/>
    </xf>
    <xf numFmtId="0" fontId="39" fillId="42" borderId="19" xfId="0" applyFont="1" applyFill="1" applyBorder="1" applyAlignment="1" applyProtection="1">
      <alignment horizontal="center"/>
      <protection locked="0"/>
    </xf>
    <xf numFmtId="0" fontId="39" fillId="42" borderId="12" xfId="0" applyFont="1" applyFill="1" applyBorder="1" applyAlignment="1" applyProtection="1">
      <alignment horizontal="center"/>
      <protection locked="0"/>
    </xf>
    <xf numFmtId="0" fontId="39" fillId="42" borderId="15" xfId="0" applyFont="1" applyFill="1" applyBorder="1" applyProtection="1">
      <protection locked="0"/>
    </xf>
    <xf numFmtId="0" fontId="39" fillId="42" borderId="12" xfId="0" applyFont="1" applyFill="1" applyBorder="1" applyProtection="1">
      <protection locked="0"/>
    </xf>
    <xf numFmtId="49" fontId="41" fillId="42" borderId="15" xfId="0" applyNumberFormat="1" applyFont="1" applyFill="1" applyBorder="1" applyAlignment="1" applyProtection="1">
      <alignment horizontal="left" vertical="top"/>
      <protection locked="0"/>
    </xf>
    <xf numFmtId="49" fontId="41" fillId="42" borderId="19" xfId="0" applyNumberFormat="1" applyFont="1" applyFill="1" applyBorder="1" applyAlignment="1" applyProtection="1">
      <alignment horizontal="left" vertical="top"/>
      <protection locked="0"/>
    </xf>
    <xf numFmtId="49" fontId="41" fillId="42" borderId="12" xfId="0" applyNumberFormat="1" applyFont="1" applyFill="1" applyBorder="1" applyAlignment="1" applyProtection="1">
      <alignment horizontal="left" vertical="top"/>
      <protection locked="0"/>
    </xf>
    <xf numFmtId="49" fontId="41" fillId="42" borderId="15" xfId="0" applyNumberFormat="1" applyFont="1" applyFill="1" applyBorder="1" applyAlignment="1" applyProtection="1">
      <alignment vertical="top"/>
      <protection locked="0"/>
    </xf>
    <xf numFmtId="49" fontId="41" fillId="42" borderId="19" xfId="0" applyNumberFormat="1" applyFont="1" applyFill="1" applyBorder="1" applyAlignment="1" applyProtection="1">
      <alignment vertical="top"/>
      <protection locked="0"/>
    </xf>
    <xf numFmtId="49" fontId="41" fillId="42" borderId="12" xfId="0" applyNumberFormat="1" applyFont="1" applyFill="1" applyBorder="1" applyAlignment="1" applyProtection="1">
      <alignment vertical="top"/>
      <protection locked="0"/>
    </xf>
    <xf numFmtId="0" fontId="39" fillId="0" borderId="0" xfId="0" applyFont="1" applyProtection="1"/>
    <xf numFmtId="0" fontId="40" fillId="27" borderId="16" xfId="0" applyFont="1" applyFill="1" applyBorder="1" applyAlignment="1" applyProtection="1">
      <alignment horizontal="center" vertical="center"/>
    </xf>
    <xf numFmtId="0" fontId="58" fillId="42" borderId="15" xfId="0" applyFont="1" applyFill="1" applyBorder="1" applyAlignment="1" applyProtection="1">
      <alignment vertical="center"/>
      <protection locked="0"/>
    </xf>
    <xf numFmtId="0" fontId="58" fillId="42" borderId="19" xfId="0" applyFont="1" applyFill="1" applyBorder="1" applyAlignment="1" applyProtection="1">
      <alignment vertical="center"/>
      <protection locked="0"/>
    </xf>
    <xf numFmtId="0" fontId="58" fillId="42" borderId="12" xfId="0" applyFont="1" applyFill="1" applyBorder="1" applyAlignment="1" applyProtection="1">
      <alignment vertical="center"/>
      <protection locked="0"/>
    </xf>
    <xf numFmtId="49" fontId="42" fillId="42" borderId="15" xfId="0" applyNumberFormat="1" applyFont="1" applyFill="1" applyBorder="1" applyAlignment="1" applyProtection="1">
      <alignment horizontal="left" vertical="top"/>
      <protection locked="0"/>
    </xf>
    <xf numFmtId="49" fontId="42" fillId="42" borderId="19" xfId="0" applyNumberFormat="1" applyFont="1" applyFill="1" applyBorder="1" applyAlignment="1" applyProtection="1">
      <alignment horizontal="left" vertical="top"/>
      <protection locked="0"/>
    </xf>
    <xf numFmtId="49" fontId="42" fillId="42" borderId="12" xfId="0" applyNumberFormat="1" applyFont="1" applyFill="1" applyBorder="1" applyAlignment="1" applyProtection="1">
      <alignment horizontal="left" vertical="top"/>
      <protection locked="0"/>
    </xf>
    <xf numFmtId="0" fontId="40" fillId="0" borderId="23" xfId="0" applyFont="1" applyFill="1" applyBorder="1" applyAlignment="1" applyProtection="1"/>
    <xf numFmtId="0" fontId="62" fillId="0" borderId="0" xfId="0" applyFont="1" applyAlignment="1" applyProtection="1">
      <alignment horizontal="left" indent="5"/>
      <protection locked="0"/>
    </xf>
    <xf numFmtId="0" fontId="93" fillId="0" borderId="0" xfId="0" applyFont="1" applyFill="1" applyBorder="1" applyProtection="1">
      <protection locked="0"/>
    </xf>
    <xf numFmtId="0" fontId="86" fillId="0" borderId="0" xfId="0" applyFont="1" applyFill="1" applyBorder="1" applyProtection="1">
      <protection locked="0"/>
    </xf>
    <xf numFmtId="2" fontId="94" fillId="0" borderId="0" xfId="0" applyNumberFormat="1" applyFont="1" applyFill="1" applyBorder="1" applyAlignment="1" applyProtection="1">
      <alignment horizontal="right"/>
      <protection locked="0"/>
    </xf>
    <xf numFmtId="0" fontId="86" fillId="0" borderId="0" xfId="0" applyFont="1" applyProtection="1">
      <protection locked="0"/>
    </xf>
    <xf numFmtId="0" fontId="62" fillId="0" borderId="0" xfId="0" applyFont="1" applyAlignment="1" applyProtection="1">
      <alignment horizontal="right"/>
      <protection locked="0"/>
    </xf>
    <xf numFmtId="0" fontId="45" fillId="0" borderId="0" xfId="0" applyFont="1" applyAlignment="1" applyProtection="1">
      <protection locked="0"/>
    </xf>
    <xf numFmtId="0" fontId="62" fillId="0" borderId="0" xfId="0" applyFont="1" applyAlignment="1" applyProtection="1">
      <protection locked="0"/>
    </xf>
    <xf numFmtId="0" fontId="63" fillId="0" borderId="0" xfId="0" applyFont="1" applyProtection="1">
      <protection locked="0"/>
    </xf>
    <xf numFmtId="0" fontId="46" fillId="0" borderId="0" xfId="0" applyFont="1" applyFill="1" applyBorder="1" applyAlignment="1" applyProtection="1">
      <alignment horizontal="right"/>
      <protection locked="0"/>
    </xf>
    <xf numFmtId="0" fontId="86" fillId="0" borderId="0" xfId="0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Protection="1"/>
    <xf numFmtId="49" fontId="63" fillId="0" borderId="0" xfId="0" applyNumberFormat="1" applyFont="1" applyFill="1" applyBorder="1" applyAlignment="1" applyProtection="1">
      <alignment horizontal="left" vertical="top"/>
      <protection locked="0"/>
    </xf>
    <xf numFmtId="0" fontId="41" fillId="0" borderId="0" xfId="0" applyFont="1" applyBorder="1" applyAlignment="1" applyProtection="1"/>
    <xf numFmtId="0" fontId="39" fillId="0" borderId="0" xfId="0" applyFont="1" applyBorder="1" applyProtection="1"/>
    <xf numFmtId="0" fontId="40" fillId="27" borderId="16" xfId="0" applyFont="1" applyFill="1" applyBorder="1" applyAlignment="1" applyProtection="1">
      <alignment horizontal="center" vertical="top" wrapText="1"/>
    </xf>
    <xf numFmtId="0" fontId="62" fillId="0" borderId="0" xfId="0" applyFont="1" applyFill="1" applyBorder="1" applyAlignment="1" applyProtection="1">
      <alignment horizontal="left" vertical="top"/>
      <protection locked="0"/>
    </xf>
    <xf numFmtId="0" fontId="65" fillId="0" borderId="0" xfId="0" applyFont="1" applyFill="1" applyBorder="1" applyAlignment="1" applyProtection="1">
      <alignment horizontal="left" vertical="top"/>
      <protection locked="0"/>
    </xf>
    <xf numFmtId="0" fontId="40" fillId="0" borderId="0" xfId="0" applyFont="1" applyFill="1" applyBorder="1" applyAlignment="1" applyProtection="1">
      <alignment horizontal="left" vertical="top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 applyProtection="1">
      <alignment horizontal="left" wrapText="1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 applyProtection="1">
      <protection locked="0"/>
    </xf>
    <xf numFmtId="0" fontId="66" fillId="0" borderId="0" xfId="0" applyFont="1" applyFill="1" applyBorder="1" applyAlignment="1" applyProtection="1">
      <alignment horizontal="left" vertical="top"/>
      <protection locked="0"/>
    </xf>
    <xf numFmtId="0" fontId="58" fillId="0" borderId="15" xfId="88" applyFont="1" applyBorder="1" applyAlignment="1" applyProtection="1">
      <alignment horizontal="left" vertical="top" wrapText="1"/>
    </xf>
    <xf numFmtId="0" fontId="58" fillId="0" borderId="10" xfId="87" applyFont="1" applyBorder="1" applyAlignment="1" applyProtection="1">
      <alignment horizontal="center" vertical="top" wrapText="1"/>
    </xf>
    <xf numFmtId="9" fontId="58" fillId="0" borderId="10" xfId="88" applyNumberFormat="1" applyFont="1" applyBorder="1" applyAlignment="1" applyProtection="1">
      <alignment horizontal="center" vertical="top" wrapText="1"/>
    </xf>
    <xf numFmtId="1" fontId="57" fillId="33" borderId="10" xfId="88" applyNumberFormat="1" applyFont="1" applyFill="1" applyBorder="1" applyAlignment="1" applyProtection="1">
      <alignment horizontal="center" vertical="top" wrapText="1"/>
      <protection locked="0"/>
    </xf>
    <xf numFmtId="1" fontId="57" fillId="31" borderId="10" xfId="88" applyNumberFormat="1" applyFont="1" applyFill="1" applyBorder="1" applyAlignment="1" applyProtection="1">
      <alignment horizontal="center" vertical="top" wrapText="1"/>
    </xf>
    <xf numFmtId="2" fontId="57" fillId="32" borderId="10" xfId="88" applyNumberFormat="1" applyFont="1" applyFill="1" applyBorder="1" applyAlignment="1" applyProtection="1">
      <alignment horizontal="center" vertical="top" wrapText="1"/>
    </xf>
    <xf numFmtId="0" fontId="58" fillId="0" borderId="10" xfId="0" applyFont="1" applyBorder="1" applyAlignment="1">
      <alignment horizontal="left" vertical="top" wrapText="1"/>
    </xf>
    <xf numFmtId="0" fontId="58" fillId="0" borderId="18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1" fontId="57" fillId="33" borderId="11" xfId="88" applyNumberFormat="1" applyFont="1" applyFill="1" applyBorder="1" applyAlignment="1" applyProtection="1">
      <alignment horizontal="center" vertical="top" wrapText="1"/>
      <protection locked="0"/>
    </xf>
    <xf numFmtId="1" fontId="57" fillId="31" borderId="11" xfId="88" applyNumberFormat="1" applyFont="1" applyFill="1" applyBorder="1" applyAlignment="1" applyProtection="1">
      <alignment horizontal="center" vertical="top" wrapText="1"/>
    </xf>
    <xf numFmtId="2" fontId="57" fillId="32" borderId="11" xfId="88" applyNumberFormat="1" applyFont="1" applyFill="1" applyBorder="1" applyAlignment="1" applyProtection="1">
      <alignment horizontal="center" vertical="top" wrapText="1"/>
    </xf>
    <xf numFmtId="0" fontId="58" fillId="0" borderId="10" xfId="0" applyFont="1" applyBorder="1" applyAlignment="1">
      <alignment vertical="top" wrapText="1"/>
    </xf>
    <xf numFmtId="0" fontId="58" fillId="0" borderId="10" xfId="88" applyFont="1" applyBorder="1" applyAlignment="1" applyProtection="1">
      <alignment horizontal="left" vertical="top" wrapText="1"/>
    </xf>
    <xf numFmtId="0" fontId="58" fillId="0" borderId="10" xfId="88" applyFont="1" applyBorder="1" applyAlignment="1" applyProtection="1">
      <alignment horizontal="center" vertical="top" wrapText="1"/>
    </xf>
    <xf numFmtId="2" fontId="57" fillId="34" borderId="10" xfId="88" applyNumberFormat="1" applyFont="1" applyFill="1" applyBorder="1" applyAlignment="1" applyProtection="1">
      <alignment horizontal="center" vertical="center"/>
    </xf>
    <xf numFmtId="0" fontId="58" fillId="0" borderId="10" xfId="87" applyFont="1" applyFill="1" applyBorder="1" applyAlignment="1" applyProtection="1">
      <alignment horizontal="left" vertical="top" wrapText="1"/>
    </xf>
    <xf numFmtId="1" fontId="58" fillId="0" borderId="10" xfId="0" applyNumberFormat="1" applyFont="1" applyBorder="1" applyAlignment="1">
      <alignment horizontal="center" vertical="top" wrapText="1"/>
    </xf>
    <xf numFmtId="1" fontId="57" fillId="33" borderId="11" xfId="0" applyNumberFormat="1" applyFont="1" applyFill="1" applyBorder="1" applyAlignment="1">
      <alignment horizontal="center" vertical="top"/>
    </xf>
    <xf numFmtId="1" fontId="57" fillId="31" borderId="13" xfId="0" applyNumberFormat="1" applyFont="1" applyFill="1" applyBorder="1" applyAlignment="1">
      <alignment horizontal="center" vertical="top"/>
    </xf>
    <xf numFmtId="2" fontId="57" fillId="34" borderId="11" xfId="0" applyNumberFormat="1" applyFont="1" applyFill="1" applyBorder="1" applyAlignment="1">
      <alignment horizontal="center" vertical="top"/>
    </xf>
    <xf numFmtId="1" fontId="57" fillId="33" borderId="10" xfId="0" applyNumberFormat="1" applyFont="1" applyFill="1" applyBorder="1" applyAlignment="1">
      <alignment horizontal="center" vertical="top"/>
    </xf>
    <xf numFmtId="1" fontId="57" fillId="31" borderId="10" xfId="0" applyNumberFormat="1" applyFont="1" applyFill="1" applyBorder="1" applyAlignment="1">
      <alignment horizontal="center" vertical="top"/>
    </xf>
    <xf numFmtId="2" fontId="57" fillId="34" borderId="10" xfId="87" applyNumberFormat="1" applyFont="1" applyFill="1" applyBorder="1" applyAlignment="1" applyProtection="1">
      <alignment horizontal="center" vertical="top"/>
    </xf>
    <xf numFmtId="0" fontId="58" fillId="0" borderId="10" xfId="0" applyFont="1" applyFill="1" applyBorder="1" applyAlignment="1">
      <alignment horizontal="center" vertical="top" wrapText="1"/>
    </xf>
    <xf numFmtId="1" fontId="57" fillId="33" borderId="10" xfId="87" applyNumberFormat="1" applyFont="1" applyFill="1" applyBorder="1" applyAlignment="1" applyProtection="1">
      <alignment horizontal="center" vertical="top"/>
      <protection locked="0"/>
    </xf>
    <xf numFmtId="1" fontId="57" fillId="31" borderId="10" xfId="87" applyNumberFormat="1" applyFont="1" applyFill="1" applyBorder="1" applyAlignment="1" applyProtection="1">
      <alignment horizontal="center" vertical="top"/>
    </xf>
    <xf numFmtId="2" fontId="57" fillId="32" borderId="10" xfId="87" applyNumberFormat="1" applyFont="1" applyFill="1" applyBorder="1" applyAlignment="1" applyProtection="1">
      <alignment horizontal="center" vertical="top"/>
    </xf>
    <xf numFmtId="0" fontId="58" fillId="0" borderId="18" xfId="0" applyFont="1" applyBorder="1" applyAlignment="1">
      <alignment horizontal="left" vertical="top" wrapText="1"/>
    </xf>
    <xf numFmtId="2" fontId="57" fillId="34" borderId="10" xfId="87" applyNumberFormat="1" applyFont="1" applyFill="1" applyBorder="1" applyAlignment="1" applyProtection="1">
      <alignment horizontal="center" vertical="center"/>
    </xf>
    <xf numFmtId="0" fontId="58" fillId="0" borderId="10" xfId="0" applyFont="1" applyBorder="1" applyAlignment="1">
      <alignment horizontal="center" vertical="top"/>
    </xf>
    <xf numFmtId="2" fontId="57" fillId="34" borderId="10" xfId="0" applyNumberFormat="1" applyFont="1" applyFill="1" applyBorder="1" applyAlignment="1">
      <alignment horizontal="center" vertical="top"/>
    </xf>
    <xf numFmtId="0" fontId="57" fillId="33" borderId="10" xfId="0" applyFont="1" applyFill="1" applyBorder="1" applyAlignment="1">
      <alignment horizontal="center" vertical="top"/>
    </xf>
    <xf numFmtId="0" fontId="57" fillId="31" borderId="10" xfId="0" applyFont="1" applyFill="1" applyBorder="1" applyAlignment="1">
      <alignment horizontal="center" vertical="top"/>
    </xf>
    <xf numFmtId="0" fontId="40" fillId="35" borderId="14" xfId="88" applyFont="1" applyFill="1" applyBorder="1" applyAlignment="1" applyProtection="1">
      <alignment vertical="center"/>
    </xf>
    <xf numFmtId="0" fontId="40" fillId="35" borderId="14" xfId="88" applyFont="1" applyFill="1" applyBorder="1" applyAlignment="1" applyProtection="1">
      <alignment horizontal="right" vertical="center"/>
    </xf>
    <xf numFmtId="0" fontId="58" fillId="0" borderId="17" xfId="0" applyFont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7" fillId="31" borderId="10" xfId="0" applyFont="1" applyFill="1" applyBorder="1" applyAlignment="1">
      <alignment horizontal="center" vertical="top" wrapText="1"/>
    </xf>
    <xf numFmtId="2" fontId="57" fillId="34" borderId="10" xfId="0" applyNumberFormat="1" applyFont="1" applyFill="1" applyBorder="1" applyAlignment="1">
      <alignment horizontal="center" vertical="top" wrapText="1"/>
    </xf>
    <xf numFmtId="0" fontId="58" fillId="0" borderId="18" xfId="0" applyFont="1" applyBorder="1" applyAlignment="1">
      <alignment vertical="top" wrapText="1"/>
    </xf>
    <xf numFmtId="0" fontId="58" fillId="0" borderId="16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58" fillId="0" borderId="11" xfId="88" applyFont="1" applyBorder="1" applyAlignment="1" applyProtection="1">
      <alignment horizontal="left" vertical="top" wrapText="1"/>
    </xf>
    <xf numFmtId="0" fontId="58" fillId="0" borderId="11" xfId="88" applyFont="1" applyBorder="1" applyAlignment="1" applyProtection="1">
      <alignment horizontal="center" vertical="top" wrapText="1"/>
    </xf>
    <xf numFmtId="0" fontId="58" fillId="0" borderId="0" xfId="88" applyFont="1" applyBorder="1" applyAlignment="1" applyProtection="1">
      <alignment horizontal="center" vertical="top" wrapText="1"/>
    </xf>
    <xf numFmtId="0" fontId="57" fillId="0" borderId="20" xfId="87" applyFont="1" applyFill="1" applyBorder="1" applyAlignment="1" applyProtection="1">
      <alignment vertical="top"/>
    </xf>
    <xf numFmtId="0" fontId="95" fillId="0" borderId="0" xfId="0" applyFont="1" applyAlignment="1" applyProtection="1">
      <protection locked="0"/>
    </xf>
    <xf numFmtId="0" fontId="96" fillId="0" borderId="0" xfId="0" applyFont="1" applyAlignment="1" applyProtection="1">
      <protection locked="0"/>
    </xf>
    <xf numFmtId="0" fontId="97" fillId="0" borderId="0" xfId="0" applyFont="1" applyAlignment="1" applyProtection="1"/>
    <xf numFmtId="0" fontId="66" fillId="0" borderId="0" xfId="0" applyFont="1" applyFill="1" applyBorder="1" applyAlignment="1" applyProtection="1">
      <alignment horizontal="left"/>
      <protection locked="0"/>
    </xf>
    <xf numFmtId="0" fontId="97" fillId="0" borderId="0" xfId="0" applyFont="1" applyFill="1" applyBorder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protection locked="0"/>
    </xf>
    <xf numFmtId="0" fontId="66" fillId="0" borderId="0" xfId="0" applyFont="1" applyFill="1" applyBorder="1" applyAlignment="1" applyProtection="1">
      <alignment horizontal="left" vertical="top" wrapText="1"/>
      <protection locked="0"/>
    </xf>
    <xf numFmtId="49" fontId="42" fillId="29" borderId="0" xfId="0" applyNumberFormat="1" applyFont="1" applyFill="1" applyBorder="1" applyAlignment="1" applyProtection="1">
      <alignment horizontal="left" vertical="top"/>
      <protection locked="0"/>
    </xf>
    <xf numFmtId="0" fontId="42" fillId="29" borderId="0" xfId="0" applyFont="1" applyFill="1" applyBorder="1" applyAlignment="1" applyProtection="1">
      <alignment vertical="center"/>
      <protection locked="0"/>
    </xf>
    <xf numFmtId="0" fontId="58" fillId="29" borderId="0" xfId="0" applyFont="1" applyFill="1" applyBorder="1" applyAlignment="1" applyProtection="1">
      <alignment horizontal="center" vertical="center"/>
      <protection locked="0"/>
    </xf>
    <xf numFmtId="0" fontId="39" fillId="42" borderId="0" xfId="0" applyFont="1" applyFill="1" applyBorder="1" applyAlignment="1" applyProtection="1">
      <alignment horizontal="center"/>
      <protection locked="0"/>
    </xf>
    <xf numFmtId="0" fontId="42" fillId="38" borderId="0" xfId="0" applyFont="1" applyFill="1" applyProtection="1"/>
    <xf numFmtId="0" fontId="40" fillId="0" borderId="0" xfId="0" applyFont="1" applyAlignment="1" applyProtection="1">
      <alignment horizontal="left" indent="5"/>
      <protection locked="0"/>
    </xf>
    <xf numFmtId="0" fontId="58" fillId="0" borderId="0" xfId="0" applyFont="1" applyFill="1" applyBorder="1" applyProtection="1">
      <protection locked="0"/>
    </xf>
    <xf numFmtId="0" fontId="42" fillId="0" borderId="0" xfId="0" applyFont="1" applyFill="1" applyBorder="1" applyProtection="1">
      <protection locked="0"/>
    </xf>
    <xf numFmtId="0" fontId="42" fillId="0" borderId="0" xfId="0" applyFont="1" applyProtection="1">
      <protection locked="0"/>
    </xf>
    <xf numFmtId="0" fontId="39" fillId="0" borderId="0" xfId="0" applyFont="1" applyAlignment="1" applyProtection="1">
      <protection locked="0"/>
    </xf>
    <xf numFmtId="0" fontId="66" fillId="0" borderId="0" xfId="0" applyFont="1" applyAlignment="1" applyProtection="1">
      <protection locked="0"/>
    </xf>
    <xf numFmtId="0" fontId="97" fillId="0" borderId="0" xfId="0" applyFont="1" applyAlignment="1" applyProtection="1">
      <protection locked="0"/>
    </xf>
    <xf numFmtId="0" fontId="57" fillId="0" borderId="0" xfId="0" applyFont="1" applyProtection="1">
      <protection locked="0"/>
    </xf>
    <xf numFmtId="0" fontId="41" fillId="0" borderId="0" xfId="0" applyFont="1" applyFill="1" applyBorder="1" applyAlignment="1" applyProtection="1">
      <alignment horizontal="right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Protection="1"/>
    <xf numFmtId="0" fontId="65" fillId="0" borderId="0" xfId="0" applyFont="1" applyProtection="1"/>
    <xf numFmtId="9" fontId="60" fillId="40" borderId="12" xfId="87" applyNumberFormat="1" applyFont="1" applyFill="1" applyBorder="1" applyAlignment="1" applyProtection="1">
      <alignment horizontal="center" vertical="top"/>
    </xf>
    <xf numFmtId="2" fontId="61" fillId="32" borderId="10" xfId="87" applyNumberFormat="1" applyFont="1" applyFill="1" applyBorder="1" applyAlignment="1" applyProtection="1">
      <alignment horizontal="center" vertical="top"/>
    </xf>
    <xf numFmtId="9" fontId="60" fillId="40" borderId="19" xfId="87" applyNumberFormat="1" applyFont="1" applyFill="1" applyBorder="1" applyAlignment="1" applyProtection="1">
      <alignment horizontal="center" vertical="top"/>
    </xf>
    <xf numFmtId="9" fontId="40" fillId="0" borderId="0" xfId="0" applyNumberFormat="1" applyFont="1" applyFill="1" applyBorder="1" applyAlignment="1" applyProtection="1">
      <alignment horizontal="center"/>
    </xf>
    <xf numFmtId="0" fontId="40" fillId="42" borderId="10" xfId="0" applyFont="1" applyFill="1" applyBorder="1" applyAlignment="1" applyProtection="1">
      <alignment horizontal="center"/>
    </xf>
    <xf numFmtId="49" fontId="90" fillId="0" borderId="16" xfId="0" applyNumberFormat="1" applyFont="1" applyFill="1" applyBorder="1" applyAlignment="1" applyProtection="1">
      <alignment horizontal="left" vertical="top"/>
      <protection locked="0"/>
    </xf>
    <xf numFmtId="49" fontId="90" fillId="0" borderId="20" xfId="0" applyNumberFormat="1" applyFont="1" applyFill="1" applyBorder="1" applyAlignment="1" applyProtection="1">
      <alignment horizontal="left" vertical="top"/>
      <protection locked="0"/>
    </xf>
    <xf numFmtId="49" fontId="90" fillId="0" borderId="17" xfId="0" applyNumberFormat="1" applyFont="1" applyFill="1" applyBorder="1" applyAlignment="1" applyProtection="1">
      <alignment horizontal="left" vertical="top"/>
      <protection locked="0"/>
    </xf>
    <xf numFmtId="0" fontId="58" fillId="0" borderId="15" xfId="0" applyFont="1" applyBorder="1" applyAlignment="1" applyProtection="1">
      <alignment horizontal="left" wrapText="1"/>
    </xf>
    <xf numFmtId="0" fontId="58" fillId="0" borderId="19" xfId="0" applyFont="1" applyBorder="1" applyAlignment="1" applyProtection="1">
      <alignment horizontal="left" wrapText="1"/>
    </xf>
    <xf numFmtId="0" fontId="58" fillId="0" borderId="12" xfId="0" applyFont="1" applyBorder="1" applyAlignment="1" applyProtection="1">
      <alignment horizontal="left" wrapText="1"/>
    </xf>
    <xf numFmtId="0" fontId="79" fillId="27" borderId="16" xfId="70" applyFont="1" applyFill="1" applyBorder="1" applyAlignment="1" applyProtection="1">
      <alignment horizontal="center" vertical="center"/>
    </xf>
    <xf numFmtId="0" fontId="79" fillId="27" borderId="17" xfId="70" applyFont="1" applyFill="1" applyBorder="1" applyAlignment="1" applyProtection="1">
      <alignment horizontal="center" vertical="center"/>
    </xf>
    <xf numFmtId="0" fontId="79" fillId="27" borderId="22" xfId="70" applyFont="1" applyFill="1" applyBorder="1" applyAlignment="1" applyProtection="1">
      <alignment horizontal="center" vertical="center"/>
    </xf>
    <xf numFmtId="0" fontId="79" fillId="27" borderId="13" xfId="70" applyFont="1" applyFill="1" applyBorder="1" applyAlignment="1" applyProtection="1">
      <alignment horizontal="center" vertical="center"/>
    </xf>
    <xf numFmtId="0" fontId="58" fillId="0" borderId="15" xfId="0" applyFont="1" applyBorder="1" applyAlignment="1" applyProtection="1">
      <alignment horizontal="left"/>
    </xf>
    <xf numFmtId="0" fontId="58" fillId="0" borderId="19" xfId="0" applyFont="1" applyBorder="1" applyAlignment="1" applyProtection="1">
      <alignment horizontal="left"/>
    </xf>
    <xf numFmtId="0" fontId="58" fillId="0" borderId="12" xfId="0" applyFont="1" applyBorder="1" applyAlignment="1" applyProtection="1">
      <alignment horizontal="left"/>
    </xf>
    <xf numFmtId="0" fontId="58" fillId="0" borderId="15" xfId="0" applyFont="1" applyFill="1" applyBorder="1" applyAlignment="1" applyProtection="1"/>
    <xf numFmtId="0" fontId="58" fillId="0" borderId="19" xfId="0" applyFont="1" applyFill="1" applyBorder="1" applyAlignment="1" applyProtection="1"/>
    <xf numFmtId="0" fontId="58" fillId="0" borderId="12" xfId="0" applyFont="1" applyFill="1" applyBorder="1" applyAlignment="1" applyProtection="1"/>
    <xf numFmtId="49" fontId="42" fillId="42" borderId="15" xfId="0" applyNumberFormat="1" applyFont="1" applyFill="1" applyBorder="1" applyAlignment="1" applyProtection="1">
      <alignment horizontal="left" vertical="center"/>
      <protection locked="0"/>
    </xf>
    <xf numFmtId="49" fontId="42" fillId="42" borderId="19" xfId="0" applyNumberFormat="1" applyFont="1" applyFill="1" applyBorder="1" applyAlignment="1" applyProtection="1">
      <alignment horizontal="left" vertical="center"/>
      <protection locked="0"/>
    </xf>
    <xf numFmtId="49" fontId="42" fillId="42" borderId="12" xfId="0" applyNumberFormat="1" applyFont="1" applyFill="1" applyBorder="1" applyAlignment="1" applyProtection="1">
      <alignment horizontal="left" vertical="center"/>
      <protection locked="0"/>
    </xf>
    <xf numFmtId="49" fontId="41" fillId="42" borderId="15" xfId="0" applyNumberFormat="1" applyFont="1" applyFill="1" applyBorder="1" applyAlignment="1" applyProtection="1">
      <alignment horizontal="left" vertical="top"/>
      <protection locked="0"/>
    </xf>
    <xf numFmtId="49" fontId="41" fillId="42" borderId="19" xfId="0" applyNumberFormat="1" applyFont="1" applyFill="1" applyBorder="1" applyAlignment="1" applyProtection="1">
      <alignment horizontal="left" vertical="top"/>
      <protection locked="0"/>
    </xf>
    <xf numFmtId="49" fontId="41" fillId="42" borderId="12" xfId="0" applyNumberFormat="1" applyFont="1" applyFill="1" applyBorder="1" applyAlignment="1" applyProtection="1">
      <alignment horizontal="left" vertical="top"/>
      <protection locked="0"/>
    </xf>
    <xf numFmtId="49" fontId="41" fillId="42" borderId="15" xfId="0" applyNumberFormat="1" applyFont="1" applyFill="1" applyBorder="1" applyAlignment="1" applyProtection="1">
      <alignment vertical="top"/>
      <protection locked="0"/>
    </xf>
    <xf numFmtId="49" fontId="41" fillId="42" borderId="19" xfId="0" applyNumberFormat="1" applyFont="1" applyFill="1" applyBorder="1" applyAlignment="1" applyProtection="1">
      <alignment vertical="top"/>
      <protection locked="0"/>
    </xf>
    <xf numFmtId="49" fontId="41" fillId="42" borderId="12" xfId="0" applyNumberFormat="1" applyFont="1" applyFill="1" applyBorder="1" applyAlignment="1" applyProtection="1">
      <alignment vertical="top"/>
      <protection locked="0"/>
    </xf>
    <xf numFmtId="49" fontId="58" fillId="42" borderId="15" xfId="0" applyNumberFormat="1" applyFont="1" applyFill="1" applyBorder="1" applyAlignment="1" applyProtection="1">
      <alignment vertical="top"/>
      <protection locked="0"/>
    </xf>
    <xf numFmtId="49" fontId="58" fillId="42" borderId="12" xfId="0" applyNumberFormat="1" applyFont="1" applyFill="1" applyBorder="1" applyAlignment="1" applyProtection="1">
      <alignment vertical="top"/>
      <protection locked="0"/>
    </xf>
    <xf numFmtId="0" fontId="57" fillId="42" borderId="15" xfId="0" applyFont="1" applyFill="1" applyBorder="1" applyAlignment="1" applyProtection="1">
      <alignment horizontal="center" vertical="center"/>
      <protection locked="0"/>
    </xf>
    <xf numFmtId="0" fontId="57" fillId="42" borderId="19" xfId="0" applyFont="1" applyFill="1" applyBorder="1" applyAlignment="1" applyProtection="1">
      <alignment horizontal="center" vertical="center"/>
      <protection locked="0"/>
    </xf>
    <xf numFmtId="0" fontId="57" fillId="42" borderId="12" xfId="0" applyFont="1" applyFill="1" applyBorder="1" applyAlignment="1" applyProtection="1">
      <alignment horizontal="center" vertical="center"/>
      <protection locked="0"/>
    </xf>
    <xf numFmtId="49" fontId="65" fillId="41" borderId="0" xfId="0" applyNumberFormat="1" applyFont="1" applyFill="1" applyBorder="1" applyAlignment="1" applyProtection="1">
      <alignment horizontal="left" vertical="top"/>
      <protection locked="0"/>
    </xf>
    <xf numFmtId="0" fontId="40" fillId="30" borderId="14" xfId="0" applyFont="1" applyFill="1" applyBorder="1" applyAlignment="1" applyProtection="1">
      <alignment horizontal="left" vertical="top"/>
    </xf>
    <xf numFmtId="0" fontId="40" fillId="0" borderId="0" xfId="0" applyFont="1" applyFill="1" applyAlignment="1" applyProtection="1">
      <alignment horizontal="right"/>
    </xf>
    <xf numFmtId="0" fontId="58" fillId="42" borderId="15" xfId="0" applyFont="1" applyFill="1" applyBorder="1" applyAlignment="1" applyProtection="1">
      <alignment horizontal="left" vertical="center"/>
      <protection locked="0"/>
    </xf>
    <xf numFmtId="0" fontId="58" fillId="42" borderId="19" xfId="0" applyFont="1" applyFill="1" applyBorder="1" applyAlignment="1" applyProtection="1">
      <alignment horizontal="left" vertical="center"/>
      <protection locked="0"/>
    </xf>
    <xf numFmtId="0" fontId="58" fillId="42" borderId="12" xfId="0" applyFont="1" applyFill="1" applyBorder="1" applyAlignment="1" applyProtection="1">
      <alignment horizontal="left" vertical="center"/>
      <protection locked="0"/>
    </xf>
    <xf numFmtId="49" fontId="58" fillId="42" borderId="15" xfId="0" applyNumberFormat="1" applyFont="1" applyFill="1" applyBorder="1" applyAlignment="1" applyProtection="1">
      <alignment horizontal="left" vertical="top"/>
      <protection locked="0"/>
    </xf>
    <xf numFmtId="49" fontId="58" fillId="42" borderId="19" xfId="0" applyNumberFormat="1" applyFont="1" applyFill="1" applyBorder="1" applyAlignment="1" applyProtection="1">
      <alignment horizontal="left" vertical="top"/>
      <protection locked="0"/>
    </xf>
    <xf numFmtId="49" fontId="58" fillId="42" borderId="12" xfId="0" applyNumberFormat="1" applyFont="1" applyFill="1" applyBorder="1" applyAlignment="1" applyProtection="1">
      <alignment horizontal="left" vertical="top"/>
      <protection locked="0"/>
    </xf>
    <xf numFmtId="0" fontId="57" fillId="27" borderId="15" xfId="0" applyFont="1" applyFill="1" applyBorder="1" applyAlignment="1" applyProtection="1">
      <alignment horizontal="center" vertical="center" wrapText="1"/>
    </xf>
    <xf numFmtId="0" fontId="57" fillId="27" borderId="12" xfId="0" applyFont="1" applyFill="1" applyBorder="1" applyAlignment="1" applyProtection="1">
      <alignment horizontal="center" vertical="center" wrapText="1"/>
    </xf>
    <xf numFmtId="0" fontId="57" fillId="27" borderId="19" xfId="0" applyFont="1" applyFill="1" applyBorder="1" applyAlignment="1" applyProtection="1">
      <alignment horizontal="center" vertical="center" wrapText="1"/>
    </xf>
    <xf numFmtId="49" fontId="65" fillId="31" borderId="0" xfId="0" applyNumberFormat="1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Border="1" applyAlignment="1" applyProtection="1">
      <alignment horizontal="left" vertical="top" wrapText="1"/>
      <protection locked="0"/>
    </xf>
    <xf numFmtId="0" fontId="56" fillId="26" borderId="15" xfId="0" applyFont="1" applyFill="1" applyBorder="1" applyAlignment="1" applyProtection="1">
      <alignment horizontal="left"/>
    </xf>
    <xf numFmtId="0" fontId="56" fillId="26" borderId="12" xfId="0" applyFont="1" applyFill="1" applyBorder="1" applyAlignment="1" applyProtection="1">
      <alignment horizontal="left"/>
    </xf>
    <xf numFmtId="0" fontId="40" fillId="27" borderId="15" xfId="0" applyFont="1" applyFill="1" applyBorder="1" applyAlignment="1" applyProtection="1">
      <alignment horizontal="center" vertical="center" wrapText="1"/>
    </xf>
    <xf numFmtId="0" fontId="40" fillId="27" borderId="19" xfId="0" applyFont="1" applyFill="1" applyBorder="1" applyAlignment="1" applyProtection="1">
      <alignment horizontal="center" vertical="center" wrapText="1"/>
    </xf>
    <xf numFmtId="0" fontId="40" fillId="27" borderId="12" xfId="0" applyFont="1" applyFill="1" applyBorder="1" applyAlignment="1" applyProtection="1">
      <alignment horizontal="center" vertical="center" wrapText="1"/>
    </xf>
    <xf numFmtId="0" fontId="40" fillId="27" borderId="15" xfId="0" applyFont="1" applyFill="1" applyBorder="1" applyAlignment="1" applyProtection="1">
      <alignment horizontal="center" vertical="top" wrapText="1"/>
    </xf>
    <xf numFmtId="0" fontId="40" fillId="27" borderId="19" xfId="0" applyFont="1" applyFill="1" applyBorder="1" applyAlignment="1" applyProtection="1">
      <alignment horizontal="center" vertical="top" wrapText="1"/>
    </xf>
    <xf numFmtId="0" fontId="40" fillId="27" borderId="12" xfId="0" applyFont="1" applyFill="1" applyBorder="1" applyAlignment="1" applyProtection="1">
      <alignment horizontal="center" vertical="top" wrapText="1"/>
    </xf>
    <xf numFmtId="0" fontId="40" fillId="27" borderId="15" xfId="0" applyFont="1" applyFill="1" applyBorder="1" applyAlignment="1" applyProtection="1">
      <alignment horizontal="center" vertical="top"/>
    </xf>
    <xf numFmtId="0" fontId="40" fillId="27" borderId="19" xfId="0" applyFont="1" applyFill="1" applyBorder="1" applyAlignment="1" applyProtection="1">
      <alignment horizontal="center" vertical="top"/>
    </xf>
    <xf numFmtId="0" fontId="40" fillId="27" borderId="12" xfId="0" applyFont="1" applyFill="1" applyBorder="1" applyAlignment="1" applyProtection="1">
      <alignment horizontal="center" vertical="top"/>
    </xf>
    <xf numFmtId="0" fontId="40" fillId="27" borderId="10" xfId="0" applyFont="1" applyFill="1" applyBorder="1" applyAlignment="1" applyProtection="1">
      <alignment horizontal="center" vertical="center" wrapText="1"/>
    </xf>
    <xf numFmtId="0" fontId="40" fillId="27" borderId="10" xfId="0" applyFont="1" applyFill="1" applyBorder="1" applyAlignment="1" applyProtection="1">
      <alignment horizontal="center" vertical="center"/>
    </xf>
    <xf numFmtId="49" fontId="58" fillId="42" borderId="19" xfId="0" applyNumberFormat="1" applyFont="1" applyFill="1" applyBorder="1" applyAlignment="1" applyProtection="1">
      <alignment vertical="top"/>
      <protection locked="0"/>
    </xf>
    <xf numFmtId="0" fontId="57" fillId="27" borderId="18" xfId="0" applyFont="1" applyFill="1" applyBorder="1" applyAlignment="1" applyProtection="1">
      <alignment horizontal="center" vertical="top"/>
    </xf>
    <xf numFmtId="0" fontId="58" fillId="27" borderId="11" xfId="0" applyFont="1" applyFill="1" applyBorder="1" applyAlignment="1" applyProtection="1">
      <alignment vertical="top"/>
    </xf>
    <xf numFmtId="0" fontId="57" fillId="27" borderId="16" xfId="0" applyFont="1" applyFill="1" applyBorder="1" applyAlignment="1" applyProtection="1">
      <alignment horizontal="center" vertical="top"/>
    </xf>
    <xf numFmtId="0" fontId="57" fillId="27" borderId="17" xfId="0" applyFont="1" applyFill="1" applyBorder="1" applyAlignment="1" applyProtection="1">
      <alignment horizontal="center" vertical="top"/>
    </xf>
    <xf numFmtId="0" fontId="57" fillId="27" borderId="22" xfId="0" applyFont="1" applyFill="1" applyBorder="1" applyAlignment="1" applyProtection="1">
      <alignment horizontal="center" vertical="top"/>
    </xf>
    <xf numFmtId="0" fontId="57" fillId="27" borderId="13" xfId="0" applyFont="1" applyFill="1" applyBorder="1" applyAlignment="1" applyProtection="1">
      <alignment horizontal="center" vertical="top"/>
    </xf>
    <xf numFmtId="0" fontId="42" fillId="42" borderId="18" xfId="0" applyFont="1" applyFill="1" applyBorder="1" applyAlignment="1" applyProtection="1">
      <alignment vertical="center"/>
      <protection locked="0"/>
    </xf>
    <xf numFmtId="0" fontId="39" fillId="42" borderId="24" xfId="0" applyFont="1" applyFill="1" applyBorder="1" applyAlignment="1" applyProtection="1">
      <alignment vertical="center"/>
      <protection locked="0"/>
    </xf>
    <xf numFmtId="0" fontId="39" fillId="42" borderId="11" xfId="0" applyFont="1" applyFill="1" applyBorder="1" applyAlignment="1" applyProtection="1">
      <alignment vertical="center"/>
      <protection locked="0"/>
    </xf>
    <xf numFmtId="49" fontId="42" fillId="42" borderId="18" xfId="0" applyNumberFormat="1" applyFont="1" applyFill="1" applyBorder="1" applyAlignment="1" applyProtection="1">
      <alignment vertical="center"/>
      <protection locked="0"/>
    </xf>
    <xf numFmtId="0" fontId="58" fillId="0" borderId="15" xfId="0" applyFont="1" applyBorder="1" applyAlignment="1" applyProtection="1">
      <alignment horizontal="left" vertical="center" wrapText="1"/>
    </xf>
    <xf numFmtId="0" fontId="58" fillId="0" borderId="12" xfId="0" applyFont="1" applyBorder="1" applyAlignment="1" applyProtection="1">
      <alignment horizontal="left" vertical="center" wrapText="1"/>
    </xf>
    <xf numFmtId="0" fontId="42" fillId="0" borderId="15" xfId="0" applyFont="1" applyBorder="1" applyAlignment="1" applyProtection="1">
      <alignment horizontal="center" vertical="center" wrapText="1"/>
    </xf>
    <xf numFmtId="0" fontId="42" fillId="0" borderId="12" xfId="0" applyFont="1" applyBorder="1" applyAlignment="1" applyProtection="1">
      <alignment horizontal="center" vertical="center" wrapText="1"/>
    </xf>
    <xf numFmtId="0" fontId="58" fillId="28" borderId="16" xfId="0" applyFont="1" applyFill="1" applyBorder="1" applyAlignment="1" applyProtection="1">
      <alignment horizontal="center" vertical="center"/>
    </xf>
    <xf numFmtId="0" fontId="58" fillId="28" borderId="17" xfId="0" applyFont="1" applyFill="1" applyBorder="1" applyAlignment="1" applyProtection="1">
      <alignment horizontal="center" vertical="center"/>
    </xf>
    <xf numFmtId="0" fontId="58" fillId="28" borderId="22" xfId="0" applyFont="1" applyFill="1" applyBorder="1" applyAlignment="1" applyProtection="1">
      <alignment horizontal="center" vertical="center"/>
    </xf>
    <xf numFmtId="0" fontId="58" fillId="28" borderId="13" xfId="0" applyFont="1" applyFill="1" applyBorder="1" applyAlignment="1" applyProtection="1">
      <alignment horizontal="center" vertical="center"/>
    </xf>
    <xf numFmtId="0" fontId="79" fillId="27" borderId="16" xfId="0" applyFont="1" applyFill="1" applyBorder="1" applyAlignment="1" applyProtection="1">
      <alignment horizontal="center" vertical="top"/>
    </xf>
    <xf numFmtId="0" fontId="79" fillId="27" borderId="17" xfId="0" applyFont="1" applyFill="1" applyBorder="1" applyAlignment="1" applyProtection="1">
      <alignment horizontal="center" vertical="top"/>
    </xf>
    <xf numFmtId="0" fontId="79" fillId="27" borderId="22" xfId="0" applyFont="1" applyFill="1" applyBorder="1" applyAlignment="1" applyProtection="1">
      <alignment horizontal="center" vertical="top"/>
    </xf>
    <xf numFmtId="0" fontId="79" fillId="27" borderId="13" xfId="0" applyFont="1" applyFill="1" applyBorder="1" applyAlignment="1" applyProtection="1">
      <alignment horizontal="center" vertical="top"/>
    </xf>
    <xf numFmtId="0" fontId="58" fillId="0" borderId="10" xfId="0" applyFont="1" applyBorder="1" applyAlignment="1" applyProtection="1">
      <alignment horizontal="left" vertical="center"/>
    </xf>
    <xf numFmtId="0" fontId="40" fillId="42" borderId="15" xfId="0" applyFont="1" applyFill="1" applyBorder="1" applyAlignment="1" applyProtection="1">
      <alignment horizontal="left"/>
      <protection locked="0"/>
    </xf>
    <xf numFmtId="0" fontId="40" fillId="42" borderId="19" xfId="0" applyFont="1" applyFill="1" applyBorder="1" applyAlignment="1" applyProtection="1">
      <alignment horizontal="left"/>
      <protection locked="0"/>
    </xf>
    <xf numFmtId="0" fontId="40" fillId="42" borderId="12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center" vertical="center"/>
    </xf>
    <xf numFmtId="49" fontId="42" fillId="42" borderId="24" xfId="0" applyNumberFormat="1" applyFont="1" applyFill="1" applyBorder="1" applyAlignment="1" applyProtection="1">
      <alignment vertical="center"/>
      <protection locked="0"/>
    </xf>
    <xf numFmtId="49" fontId="42" fillId="42" borderId="11" xfId="0" applyNumberFormat="1" applyFont="1" applyFill="1" applyBorder="1" applyAlignment="1" applyProtection="1">
      <alignment vertical="center"/>
      <protection locked="0"/>
    </xf>
    <xf numFmtId="0" fontId="42" fillId="42" borderId="24" xfId="0" applyFont="1" applyFill="1" applyBorder="1" applyAlignment="1" applyProtection="1">
      <alignment vertical="center"/>
      <protection locked="0"/>
    </xf>
    <xf numFmtId="0" fontId="42" fillId="42" borderId="11" xfId="0" applyFont="1" applyFill="1" applyBorder="1" applyAlignment="1" applyProtection="1">
      <alignment vertical="center"/>
      <protection locked="0"/>
    </xf>
    <xf numFmtId="0" fontId="42" fillId="0" borderId="16" xfId="0" applyFont="1" applyBorder="1" applyAlignment="1" applyProtection="1">
      <alignment horizontal="center" vertical="center"/>
    </xf>
    <xf numFmtId="0" fontId="39" fillId="0" borderId="22" xfId="0" applyFont="1" applyBorder="1" applyAlignment="1" applyProtection="1">
      <alignment horizontal="center" vertical="center"/>
    </xf>
    <xf numFmtId="0" fontId="57" fillId="0" borderId="0" xfId="0" applyFont="1" applyAlignment="1" applyProtection="1">
      <alignment horizontal="center"/>
    </xf>
    <xf numFmtId="0" fontId="64" fillId="0" borderId="0" xfId="0" applyFont="1" applyAlignment="1" applyProtection="1">
      <alignment horizontal="center"/>
    </xf>
    <xf numFmtId="2" fontId="40" fillId="42" borderId="15" xfId="0" applyNumberFormat="1" applyFont="1" applyFill="1" applyBorder="1" applyAlignment="1" applyProtection="1">
      <alignment horizontal="left"/>
      <protection locked="0"/>
    </xf>
    <xf numFmtId="2" fontId="40" fillId="42" borderId="19" xfId="0" applyNumberFormat="1" applyFont="1" applyFill="1" applyBorder="1" applyAlignment="1" applyProtection="1">
      <alignment horizontal="left"/>
      <protection locked="0"/>
    </xf>
    <xf numFmtId="2" fontId="40" fillId="42" borderId="12" xfId="0" applyNumberFormat="1" applyFont="1" applyFill="1" applyBorder="1" applyAlignment="1" applyProtection="1">
      <alignment horizontal="left"/>
      <protection locked="0"/>
    </xf>
    <xf numFmtId="2" fontId="40" fillId="42" borderId="15" xfId="46" applyNumberFormat="1" applyFont="1" applyFill="1" applyBorder="1" applyAlignment="1" applyProtection="1">
      <alignment horizontal="left"/>
      <protection locked="0"/>
    </xf>
    <xf numFmtId="2" fontId="40" fillId="42" borderId="19" xfId="46" applyNumberFormat="1" applyFont="1" applyFill="1" applyBorder="1" applyAlignment="1" applyProtection="1">
      <alignment horizontal="left"/>
      <protection locked="0"/>
    </xf>
    <xf numFmtId="2" fontId="40" fillId="42" borderId="12" xfId="46" applyNumberFormat="1" applyFont="1" applyFill="1" applyBorder="1" applyAlignment="1" applyProtection="1">
      <alignment horizontal="left"/>
      <protection locked="0"/>
    </xf>
    <xf numFmtId="0" fontId="58" fillId="0" borderId="10" xfId="0" applyFont="1" applyBorder="1" applyAlignment="1" applyProtection="1">
      <alignment horizontal="left"/>
    </xf>
    <xf numFmtId="0" fontId="65" fillId="0" borderId="0" xfId="0" applyFont="1" applyAlignment="1" applyProtection="1">
      <alignment horizontal="center"/>
    </xf>
    <xf numFmtId="0" fontId="65" fillId="0" borderId="0" xfId="0" applyFont="1" applyFill="1" applyAlignment="1" applyProtection="1">
      <alignment horizontal="center"/>
    </xf>
    <xf numFmtId="0" fontId="68" fillId="0" borderId="0" xfId="0" applyFont="1" applyAlignment="1" applyProtection="1">
      <alignment horizontal="left" vertical="center"/>
    </xf>
    <xf numFmtId="0" fontId="57" fillId="27" borderId="16" xfId="0" applyFont="1" applyFill="1" applyBorder="1" applyAlignment="1" applyProtection="1">
      <alignment horizontal="center" vertical="center"/>
    </xf>
    <xf numFmtId="0" fontId="57" fillId="27" borderId="17" xfId="0" applyFont="1" applyFill="1" applyBorder="1" applyAlignment="1" applyProtection="1">
      <alignment horizontal="center" vertical="center"/>
    </xf>
    <xf numFmtId="0" fontId="57" fillId="27" borderId="10" xfId="0" applyFont="1" applyFill="1" applyBorder="1" applyAlignment="1" applyProtection="1">
      <alignment horizontal="center" vertical="top"/>
    </xf>
    <xf numFmtId="0" fontId="79" fillId="27" borderId="10" xfId="0" applyFont="1" applyFill="1" applyBorder="1" applyAlignment="1" applyProtection="1">
      <alignment horizontal="center" vertical="top"/>
    </xf>
    <xf numFmtId="0" fontId="40" fillId="27" borderId="15" xfId="0" applyFont="1" applyFill="1" applyBorder="1" applyAlignment="1" applyProtection="1">
      <alignment horizontal="center" vertical="center"/>
    </xf>
    <xf numFmtId="0" fontId="40" fillId="27" borderId="19" xfId="0" applyFont="1" applyFill="1" applyBorder="1" applyAlignment="1" applyProtection="1">
      <alignment horizontal="center" vertical="center"/>
    </xf>
    <xf numFmtId="0" fontId="40" fillId="27" borderId="12" xfId="0" applyFont="1" applyFill="1" applyBorder="1" applyAlignment="1" applyProtection="1">
      <alignment horizontal="center" vertical="center"/>
    </xf>
    <xf numFmtId="49" fontId="42" fillId="42" borderId="10" xfId="0" applyNumberFormat="1" applyFont="1" applyFill="1" applyBorder="1" applyAlignment="1" applyProtection="1">
      <alignment horizontal="center" vertical="center"/>
      <protection locked="0"/>
    </xf>
    <xf numFmtId="0" fontId="62" fillId="30" borderId="0" xfId="0" applyFont="1" applyFill="1" applyAlignment="1" applyProtection="1">
      <alignment horizontal="left" vertical="top"/>
    </xf>
    <xf numFmtId="0" fontId="79" fillId="27" borderId="18" xfId="0" applyFont="1" applyFill="1" applyBorder="1" applyAlignment="1" applyProtection="1">
      <alignment horizontal="center" vertical="top"/>
    </xf>
    <xf numFmtId="0" fontId="79" fillId="27" borderId="11" xfId="0" applyFont="1" applyFill="1" applyBorder="1" applyAlignment="1" applyProtection="1">
      <alignment horizontal="center" vertical="top"/>
    </xf>
    <xf numFmtId="0" fontId="58" fillId="0" borderId="15" xfId="0" applyFont="1" applyBorder="1" applyAlignment="1" applyProtection="1">
      <alignment horizontal="left" vertical="top" wrapText="1"/>
    </xf>
    <xf numFmtId="0" fontId="58" fillId="0" borderId="12" xfId="0" applyFont="1" applyBorder="1" applyAlignment="1" applyProtection="1">
      <alignment horizontal="left" vertical="top" wrapText="1"/>
    </xf>
    <xf numFmtId="49" fontId="63" fillId="0" borderId="0" xfId="0" applyNumberFormat="1" applyFont="1" applyFill="1" applyBorder="1" applyAlignment="1" applyProtection="1">
      <alignment horizontal="left" vertical="top"/>
      <protection locked="0"/>
    </xf>
    <xf numFmtId="0" fontId="58" fillId="0" borderId="19" xfId="0" applyFont="1" applyBorder="1" applyAlignment="1" applyProtection="1">
      <alignment horizontal="left" vertical="center" wrapText="1"/>
    </xf>
    <xf numFmtId="0" fontId="42" fillId="0" borderId="15" xfId="0" applyFont="1" applyBorder="1" applyAlignment="1" applyProtection="1">
      <alignment horizontal="center"/>
    </xf>
    <xf numFmtId="0" fontId="42" fillId="0" borderId="12" xfId="0" applyFont="1" applyBorder="1" applyAlignment="1" applyProtection="1">
      <alignment horizontal="center"/>
    </xf>
    <xf numFmtId="0" fontId="39" fillId="0" borderId="10" xfId="0" applyFont="1" applyBorder="1" applyAlignment="1" applyProtection="1">
      <alignment vertical="top"/>
    </xf>
    <xf numFmtId="0" fontId="87" fillId="28" borderId="15" xfId="0" applyFont="1" applyFill="1" applyBorder="1" applyAlignment="1" applyProtection="1">
      <alignment horizontal="left"/>
    </xf>
    <xf numFmtId="0" fontId="87" fillId="28" borderId="12" xfId="0" applyFont="1" applyFill="1" applyBorder="1" applyAlignment="1" applyProtection="1">
      <alignment horizontal="left"/>
    </xf>
    <xf numFmtId="0" fontId="40" fillId="30" borderId="0" xfId="0" applyFont="1" applyFill="1" applyBorder="1" applyAlignment="1" applyProtection="1">
      <alignment horizontal="left" vertical="top" wrapText="1"/>
    </xf>
    <xf numFmtId="0" fontId="58" fillId="0" borderId="15" xfId="0" applyFont="1" applyBorder="1" applyAlignment="1" applyProtection="1">
      <alignment horizontal="center" vertical="center" wrapText="1"/>
    </xf>
    <xf numFmtId="0" fontId="58" fillId="0" borderId="12" xfId="0" applyFont="1" applyBorder="1" applyAlignment="1" applyProtection="1">
      <alignment horizontal="center" vertical="center" wrapText="1"/>
    </xf>
    <xf numFmtId="49" fontId="41" fillId="42" borderId="19" xfId="0" applyNumberFormat="1" applyFont="1" applyFill="1" applyBorder="1" applyAlignment="1" applyProtection="1">
      <alignment horizontal="center" vertical="top"/>
      <protection locked="0"/>
    </xf>
    <xf numFmtId="49" fontId="41" fillId="42" borderId="12" xfId="0" applyNumberFormat="1" applyFont="1" applyFill="1" applyBorder="1" applyAlignment="1" applyProtection="1">
      <alignment horizontal="center" vertical="top"/>
      <protection locked="0"/>
    </xf>
    <xf numFmtId="0" fontId="58" fillId="42" borderId="15" xfId="0" applyFont="1" applyFill="1" applyBorder="1" applyAlignment="1" applyProtection="1">
      <alignment vertical="center"/>
      <protection locked="0"/>
    </xf>
    <xf numFmtId="0" fontId="58" fillId="42" borderId="19" xfId="0" applyFont="1" applyFill="1" applyBorder="1" applyAlignment="1" applyProtection="1">
      <alignment vertical="center"/>
      <protection locked="0"/>
    </xf>
    <xf numFmtId="0" fontId="58" fillId="42" borderId="12" xfId="0" applyFont="1" applyFill="1" applyBorder="1" applyAlignment="1" applyProtection="1">
      <alignment vertical="center"/>
      <protection locked="0"/>
    </xf>
    <xf numFmtId="0" fontId="63" fillId="0" borderId="0" xfId="0" applyFont="1" applyFill="1" applyBorder="1" applyAlignment="1" applyProtection="1">
      <alignment horizontal="left" vertical="center"/>
      <protection locked="0"/>
    </xf>
    <xf numFmtId="0" fontId="41" fillId="42" borderId="10" xfId="0" applyFont="1" applyFill="1" applyBorder="1" applyAlignment="1" applyProtection="1">
      <alignment horizontal="left" vertical="top"/>
      <protection locked="0"/>
    </xf>
    <xf numFmtId="0" fontId="40" fillId="0" borderId="20" xfId="0" applyFont="1" applyBorder="1" applyAlignment="1" applyProtection="1">
      <alignment horizontal="center"/>
      <protection locked="0"/>
    </xf>
    <xf numFmtId="0" fontId="39" fillId="0" borderId="20" xfId="0" applyFont="1" applyBorder="1" applyAlignment="1" applyProtection="1">
      <alignment horizontal="center"/>
      <protection locked="0"/>
    </xf>
    <xf numFmtId="0" fontId="65" fillId="30" borderId="0" xfId="0" applyFont="1" applyFill="1" applyAlignment="1" applyProtection="1">
      <alignment horizontal="left" vertical="top"/>
    </xf>
    <xf numFmtId="49" fontId="58" fillId="42" borderId="10" xfId="0" applyNumberFormat="1" applyFont="1" applyFill="1" applyBorder="1" applyAlignment="1" applyProtection="1">
      <alignment vertical="top"/>
      <protection locked="0"/>
    </xf>
    <xf numFmtId="0" fontId="65" fillId="30" borderId="0" xfId="0" applyFont="1" applyFill="1" applyAlignment="1" applyProtection="1">
      <alignment horizontal="left" vertical="top" wrapText="1"/>
    </xf>
    <xf numFmtId="0" fontId="40" fillId="30" borderId="0" xfId="0" applyFont="1" applyFill="1" applyAlignment="1" applyProtection="1">
      <alignment horizontal="left" vertical="top" wrapText="1"/>
    </xf>
    <xf numFmtId="0" fontId="40" fillId="30" borderId="14" xfId="0" applyFont="1" applyFill="1" applyBorder="1" applyAlignment="1" applyProtection="1">
      <alignment horizontal="left" vertical="top" wrapText="1"/>
    </xf>
    <xf numFmtId="0" fontId="65" fillId="30" borderId="14" xfId="0" applyFont="1" applyFill="1" applyBorder="1" applyAlignment="1" applyProtection="1">
      <alignment horizontal="left" vertical="top" wrapText="1"/>
    </xf>
    <xf numFmtId="49" fontId="40" fillId="30" borderId="14" xfId="0" applyNumberFormat="1" applyFont="1" applyFill="1" applyBorder="1" applyAlignment="1" applyProtection="1">
      <alignment horizontal="left" vertical="top"/>
    </xf>
    <xf numFmtId="0" fontId="57" fillId="27" borderId="10" xfId="0" applyFont="1" applyFill="1" applyBorder="1" applyAlignment="1" applyProtection="1">
      <alignment horizontal="center" vertical="center"/>
    </xf>
    <xf numFmtId="49" fontId="42" fillId="42" borderId="15" xfId="0" applyNumberFormat="1" applyFont="1" applyFill="1" applyBorder="1" applyAlignment="1" applyProtection="1">
      <alignment horizontal="left" vertical="top"/>
      <protection locked="0"/>
    </xf>
    <xf numFmtId="49" fontId="42" fillId="42" borderId="19" xfId="0" applyNumberFormat="1" applyFont="1" applyFill="1" applyBorder="1" applyAlignment="1" applyProtection="1">
      <alignment horizontal="left" vertical="top"/>
      <protection locked="0"/>
    </xf>
    <xf numFmtId="49" fontId="42" fillId="42" borderId="12" xfId="0" applyNumberFormat="1" applyFont="1" applyFill="1" applyBorder="1" applyAlignment="1" applyProtection="1">
      <alignment horizontal="left" vertical="top"/>
      <protection locked="0"/>
    </xf>
    <xf numFmtId="0" fontId="58" fillId="42" borderId="15" xfId="0" applyFont="1" applyFill="1" applyBorder="1" applyAlignment="1" applyProtection="1">
      <alignment horizontal="center" vertical="center"/>
      <protection locked="0"/>
    </xf>
    <xf numFmtId="0" fontId="58" fillId="42" borderId="19" xfId="0" applyFont="1" applyFill="1" applyBorder="1" applyAlignment="1" applyProtection="1">
      <alignment horizontal="center" vertical="center"/>
      <protection locked="0"/>
    </xf>
    <xf numFmtId="0" fontId="58" fillId="42" borderId="12" xfId="0" applyFont="1" applyFill="1" applyBorder="1" applyAlignment="1" applyProtection="1">
      <alignment horizontal="center" vertical="center"/>
      <protection locked="0"/>
    </xf>
    <xf numFmtId="49" fontId="63" fillId="0" borderId="20" xfId="0" applyNumberFormat="1" applyFont="1" applyFill="1" applyBorder="1" applyAlignment="1" applyProtection="1">
      <alignment horizontal="left" vertical="top"/>
      <protection locked="0"/>
    </xf>
    <xf numFmtId="0" fontId="65" fillId="31" borderId="0" xfId="0" applyFont="1" applyFill="1" applyAlignment="1" applyProtection="1">
      <alignment horizontal="left" vertical="top"/>
    </xf>
    <xf numFmtId="0" fontId="39" fillId="0" borderId="0" xfId="0" applyFont="1" applyProtection="1">
      <protection locked="0"/>
    </xf>
    <xf numFmtId="0" fontId="62" fillId="30" borderId="14" xfId="0" applyFont="1" applyFill="1" applyBorder="1" applyAlignment="1" applyProtection="1">
      <alignment horizontal="left" vertical="top"/>
    </xf>
    <xf numFmtId="0" fontId="41" fillId="24" borderId="14" xfId="0" applyFont="1" applyFill="1" applyBorder="1" applyAlignment="1" applyProtection="1">
      <alignment horizontal="center" vertical="center"/>
      <protection locked="0"/>
    </xf>
    <xf numFmtId="2" fontId="86" fillId="42" borderId="15" xfId="0" applyNumberFormat="1" applyFont="1" applyFill="1" applyBorder="1" applyAlignment="1" applyProtection="1">
      <alignment horizontal="center"/>
      <protection locked="0"/>
    </xf>
    <xf numFmtId="2" fontId="86" fillId="42" borderId="12" xfId="0" applyNumberFormat="1" applyFont="1" applyFill="1" applyBorder="1" applyAlignment="1" applyProtection="1">
      <alignment horizontal="center"/>
      <protection locked="0"/>
    </xf>
    <xf numFmtId="0" fontId="42" fillId="0" borderId="15" xfId="0" applyFont="1" applyBorder="1" applyAlignment="1" applyProtection="1">
      <alignment horizontal="left" wrapText="1"/>
    </xf>
    <xf numFmtId="0" fontId="42" fillId="0" borderId="12" xfId="0" applyFont="1" applyBorder="1" applyAlignment="1" applyProtection="1">
      <alignment horizontal="left" wrapText="1"/>
    </xf>
    <xf numFmtId="0" fontId="57" fillId="27" borderId="20" xfId="0" applyFont="1" applyFill="1" applyBorder="1" applyAlignment="1" applyProtection="1">
      <alignment horizontal="center" vertical="center"/>
    </xf>
    <xf numFmtId="0" fontId="57" fillId="27" borderId="22" xfId="0" applyFont="1" applyFill="1" applyBorder="1" applyAlignment="1" applyProtection="1">
      <alignment horizontal="center" vertical="center"/>
    </xf>
    <xf numFmtId="0" fontId="57" fillId="27" borderId="14" xfId="0" applyFont="1" applyFill="1" applyBorder="1" applyAlignment="1" applyProtection="1">
      <alignment horizontal="center" vertical="center"/>
    </xf>
    <xf numFmtId="0" fontId="57" fillId="27" borderId="13" xfId="0" applyFont="1" applyFill="1" applyBorder="1" applyAlignment="1" applyProtection="1">
      <alignment horizontal="center" vertical="center"/>
    </xf>
    <xf numFmtId="0" fontId="42" fillId="0" borderId="15" xfId="0" applyFont="1" applyBorder="1" applyAlignment="1" applyProtection="1">
      <alignment horizontal="left" vertical="top"/>
    </xf>
    <xf numFmtId="0" fontId="42" fillId="0" borderId="12" xfId="0" applyFont="1" applyBorder="1" applyAlignment="1" applyProtection="1">
      <alignment horizontal="left" vertical="top"/>
    </xf>
    <xf numFmtId="49" fontId="42" fillId="42" borderId="15" xfId="0" applyNumberFormat="1" applyFont="1" applyFill="1" applyBorder="1" applyAlignment="1" applyProtection="1">
      <alignment horizontal="center" vertical="center"/>
      <protection locked="0"/>
    </xf>
    <xf numFmtId="49" fontId="42" fillId="42" borderId="19" xfId="0" applyNumberFormat="1" applyFont="1" applyFill="1" applyBorder="1" applyAlignment="1" applyProtection="1">
      <alignment horizontal="center" vertical="center"/>
      <protection locked="0"/>
    </xf>
    <xf numFmtId="49" fontId="42" fillId="42" borderId="12" xfId="0" applyNumberFormat="1" applyFont="1" applyFill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/>
    </xf>
    <xf numFmtId="0" fontId="89" fillId="30" borderId="0" xfId="0" applyFont="1" applyFill="1" applyAlignment="1" applyProtection="1">
      <alignment horizontal="left" vertical="top" wrapText="1"/>
    </xf>
    <xf numFmtId="0" fontId="40" fillId="30" borderId="0" xfId="0" applyFont="1" applyFill="1" applyAlignment="1" applyProtection="1">
      <alignment horizontal="left" vertical="top"/>
    </xf>
    <xf numFmtId="2" fontId="65" fillId="42" borderId="15" xfId="0" applyNumberFormat="1" applyFont="1" applyFill="1" applyBorder="1" applyAlignment="1" applyProtection="1">
      <alignment horizontal="center"/>
    </xf>
    <xf numFmtId="2" fontId="65" fillId="42" borderId="19" xfId="0" applyNumberFormat="1" applyFont="1" applyFill="1" applyBorder="1" applyAlignment="1" applyProtection="1">
      <alignment horizontal="center"/>
    </xf>
    <xf numFmtId="2" fontId="65" fillId="42" borderId="12" xfId="0" applyNumberFormat="1" applyFont="1" applyFill="1" applyBorder="1" applyAlignment="1" applyProtection="1">
      <alignment horizontal="center"/>
    </xf>
    <xf numFmtId="0" fontId="41" fillId="42" borderId="15" xfId="0" applyFont="1" applyFill="1" applyBorder="1" applyAlignment="1" applyProtection="1">
      <alignment horizontal="center" vertical="top"/>
      <protection locked="0"/>
    </xf>
    <xf numFmtId="0" fontId="41" fillId="42" borderId="19" xfId="0" applyFont="1" applyFill="1" applyBorder="1" applyAlignment="1" applyProtection="1">
      <alignment horizontal="center" vertical="top"/>
      <protection locked="0"/>
    </xf>
    <xf numFmtId="0" fontId="41" fillId="42" borderId="12" xfId="0" applyFont="1" applyFill="1" applyBorder="1" applyAlignment="1" applyProtection="1">
      <alignment horizontal="center" vertical="top"/>
      <protection locked="0"/>
    </xf>
    <xf numFmtId="0" fontId="39" fillId="0" borderId="19" xfId="0" applyFont="1" applyBorder="1" applyProtection="1"/>
    <xf numFmtId="0" fontId="39" fillId="0" borderId="12" xfId="0" applyFont="1" applyBorder="1" applyProtection="1"/>
    <xf numFmtId="9" fontId="40" fillId="42" borderId="10" xfId="0" applyNumberFormat="1" applyFont="1" applyFill="1" applyBorder="1" applyAlignment="1" applyProtection="1">
      <alignment horizontal="center"/>
    </xf>
    <xf numFmtId="0" fontId="79" fillId="42" borderId="18" xfId="0" applyFont="1" applyFill="1" applyBorder="1" applyAlignment="1" applyProtection="1">
      <alignment horizontal="center" vertical="center"/>
      <protection locked="0"/>
    </xf>
    <xf numFmtId="0" fontId="79" fillId="42" borderId="24" xfId="0" applyFont="1" applyFill="1" applyBorder="1" applyAlignment="1" applyProtection="1">
      <alignment horizontal="center" vertical="center"/>
      <protection locked="0"/>
    </xf>
    <xf numFmtId="0" fontId="79" fillId="42" borderId="11" xfId="0" applyFont="1" applyFill="1" applyBorder="1" applyAlignment="1" applyProtection="1">
      <alignment horizontal="center" vertical="center"/>
      <protection locked="0"/>
    </xf>
    <xf numFmtId="49" fontId="42" fillId="42" borderId="18" xfId="0" applyNumberFormat="1" applyFont="1" applyFill="1" applyBorder="1" applyAlignment="1" applyProtection="1">
      <alignment horizontal="center" vertical="center"/>
      <protection locked="0"/>
    </xf>
    <xf numFmtId="49" fontId="42" fillId="42" borderId="24" xfId="0" applyNumberFormat="1" applyFont="1" applyFill="1" applyBorder="1" applyAlignment="1" applyProtection="1">
      <alignment horizontal="center" vertical="center"/>
      <protection locked="0"/>
    </xf>
    <xf numFmtId="49" fontId="42" fillId="42" borderId="11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Protection="1"/>
    <xf numFmtId="49" fontId="41" fillId="42" borderId="10" xfId="0" applyNumberFormat="1" applyFont="1" applyFill="1" applyBorder="1" applyAlignment="1" applyProtection="1">
      <alignment vertical="top"/>
      <protection locked="0"/>
    </xf>
    <xf numFmtId="49" fontId="41" fillId="42" borderId="10" xfId="0" applyNumberFormat="1" applyFont="1" applyFill="1" applyBorder="1" applyAlignment="1" applyProtection="1">
      <alignment horizontal="left" vertical="top"/>
      <protection locked="0"/>
    </xf>
    <xf numFmtId="0" fontId="58" fillId="0" borderId="15" xfId="70" applyFont="1" applyBorder="1" applyAlignment="1" applyProtection="1">
      <alignment horizontal="left" wrapText="1"/>
    </xf>
    <xf numFmtId="0" fontId="58" fillId="0" borderId="19" xfId="70" applyFont="1" applyBorder="1" applyAlignment="1" applyProtection="1">
      <alignment horizontal="left" wrapText="1"/>
    </xf>
    <xf numFmtId="0" fontId="58" fillId="0" borderId="12" xfId="70" applyFont="1" applyBorder="1" applyAlignment="1" applyProtection="1">
      <alignment horizontal="left" wrapText="1"/>
    </xf>
    <xf numFmtId="0" fontId="58" fillId="0" borderId="15" xfId="0" applyFont="1" applyFill="1" applyBorder="1" applyAlignment="1" applyProtection="1">
      <alignment horizontal="left"/>
    </xf>
    <xf numFmtId="0" fontId="58" fillId="0" borderId="19" xfId="0" applyFont="1" applyFill="1" applyBorder="1" applyAlignment="1" applyProtection="1">
      <alignment horizontal="left"/>
    </xf>
    <xf numFmtId="0" fontId="58" fillId="0" borderId="12" xfId="0" applyFont="1" applyFill="1" applyBorder="1" applyAlignment="1" applyProtection="1">
      <alignment horizontal="left"/>
    </xf>
    <xf numFmtId="0" fontId="57" fillId="27" borderId="15" xfId="0" applyFont="1" applyFill="1" applyBorder="1" applyAlignment="1" applyProtection="1">
      <alignment horizontal="center" vertical="center"/>
    </xf>
    <xf numFmtId="0" fontId="57" fillId="27" borderId="19" xfId="0" applyFont="1" applyFill="1" applyBorder="1" applyAlignment="1" applyProtection="1">
      <alignment horizontal="center" vertical="center"/>
    </xf>
    <xf numFmtId="0" fontId="57" fillId="27" borderId="12" xfId="0" applyFont="1" applyFill="1" applyBorder="1" applyAlignment="1" applyProtection="1">
      <alignment horizontal="center" vertical="center"/>
    </xf>
    <xf numFmtId="0" fontId="58" fillId="0" borderId="15" xfId="0" applyFont="1" applyBorder="1" applyAlignment="1" applyProtection="1">
      <alignment horizontal="left" shrinkToFit="1"/>
    </xf>
    <xf numFmtId="0" fontId="58" fillId="0" borderId="19" xfId="0" applyFont="1" applyBorder="1" applyAlignment="1" applyProtection="1">
      <alignment horizontal="left" shrinkToFit="1"/>
    </xf>
    <xf numFmtId="0" fontId="58" fillId="0" borderId="12" xfId="0" applyFont="1" applyBorder="1" applyAlignment="1" applyProtection="1">
      <alignment horizontal="left" shrinkToFit="1"/>
    </xf>
    <xf numFmtId="0" fontId="87" fillId="32" borderId="15" xfId="0" applyFont="1" applyFill="1" applyBorder="1" applyAlignment="1" applyProtection="1">
      <alignment horizontal="left"/>
    </xf>
    <xf numFmtId="0" fontId="87" fillId="32" borderId="12" xfId="0" applyFont="1" applyFill="1" applyBorder="1" applyAlignment="1" applyProtection="1">
      <alignment horizontal="left"/>
    </xf>
    <xf numFmtId="0" fontId="65" fillId="30" borderId="14" xfId="70" applyFont="1" applyFill="1" applyBorder="1" applyAlignment="1" applyProtection="1">
      <alignment horizontal="left" vertical="top"/>
    </xf>
    <xf numFmtId="0" fontId="79" fillId="27" borderId="20" xfId="70" applyFont="1" applyFill="1" applyBorder="1" applyAlignment="1" applyProtection="1">
      <alignment horizontal="center" vertical="center"/>
    </xf>
    <xf numFmtId="0" fontId="79" fillId="27" borderId="14" xfId="70" applyFont="1" applyFill="1" applyBorder="1" applyAlignment="1" applyProtection="1">
      <alignment horizontal="center" vertical="center"/>
    </xf>
    <xf numFmtId="0" fontId="58" fillId="29" borderId="15" xfId="0" applyFont="1" applyFill="1" applyBorder="1" applyAlignment="1" applyProtection="1"/>
    <xf numFmtId="0" fontId="58" fillId="29" borderId="19" xfId="0" applyFont="1" applyFill="1" applyBorder="1" applyAlignment="1" applyProtection="1"/>
    <xf numFmtId="0" fontId="58" fillId="29" borderId="12" xfId="0" applyFont="1" applyFill="1" applyBorder="1" applyAlignment="1" applyProtection="1"/>
    <xf numFmtId="0" fontId="39" fillId="42" borderId="15" xfId="0" applyFont="1" applyFill="1" applyBorder="1" applyAlignment="1" applyProtection="1">
      <alignment horizontal="center"/>
      <protection locked="0"/>
    </xf>
    <xf numFmtId="0" fontId="39" fillId="42" borderId="19" xfId="0" applyFont="1" applyFill="1" applyBorder="1" applyAlignment="1" applyProtection="1">
      <alignment horizontal="center"/>
      <protection locked="0"/>
    </xf>
    <xf numFmtId="0" fontId="39" fillId="42" borderId="12" xfId="0" applyFont="1" applyFill="1" applyBorder="1" applyAlignment="1" applyProtection="1">
      <alignment horizontal="center"/>
      <protection locked="0"/>
    </xf>
    <xf numFmtId="0" fontId="39" fillId="42" borderId="15" xfId="0" applyFont="1" applyFill="1" applyBorder="1" applyProtection="1">
      <protection locked="0"/>
    </xf>
    <xf numFmtId="0" fontId="39" fillId="42" borderId="12" xfId="0" applyFont="1" applyFill="1" applyBorder="1" applyProtection="1">
      <protection locked="0"/>
    </xf>
    <xf numFmtId="0" fontId="39" fillId="42" borderId="10" xfId="0" applyFont="1" applyFill="1" applyBorder="1" applyProtection="1">
      <protection locked="0"/>
    </xf>
    <xf numFmtId="0" fontId="65" fillId="27" borderId="10" xfId="0" applyFont="1" applyFill="1" applyBorder="1" applyAlignment="1" applyProtection="1">
      <alignment horizontal="center" wrapText="1"/>
    </xf>
    <xf numFmtId="0" fontId="65" fillId="27" borderId="10" xfId="0" applyFont="1" applyFill="1" applyBorder="1" applyAlignment="1" applyProtection="1">
      <alignment horizontal="center" vertical="center"/>
    </xf>
    <xf numFmtId="0" fontId="40" fillId="27" borderId="16" xfId="0" applyFont="1" applyFill="1" applyBorder="1" applyAlignment="1" applyProtection="1">
      <alignment horizontal="center" vertical="center"/>
    </xf>
    <xf numFmtId="0" fontId="40" fillId="27" borderId="20" xfId="0" applyFont="1" applyFill="1" applyBorder="1" applyAlignment="1" applyProtection="1">
      <alignment horizontal="center" vertical="center"/>
    </xf>
    <xf numFmtId="0" fontId="40" fillId="27" borderId="17" xfId="0" applyFont="1" applyFill="1" applyBorder="1" applyAlignment="1" applyProtection="1">
      <alignment horizontal="center" vertical="center"/>
    </xf>
    <xf numFmtId="0" fontId="58" fillId="42" borderId="10" xfId="0" applyFont="1" applyFill="1" applyBorder="1" applyAlignment="1" applyProtection="1">
      <alignment horizontal="center" vertical="center"/>
      <protection locked="0"/>
    </xf>
    <xf numFmtId="0" fontId="40" fillId="31" borderId="0" xfId="0" applyFont="1" applyFill="1" applyAlignment="1" applyProtection="1">
      <alignment horizontal="center" wrapText="1"/>
    </xf>
    <xf numFmtId="0" fontId="66" fillId="0" borderId="0" xfId="0" applyFont="1" applyAlignment="1" applyProtection="1">
      <alignment horizontal="left" wrapText="1"/>
      <protection locked="0"/>
    </xf>
    <xf numFmtId="0" fontId="57" fillId="31" borderId="15" xfId="88" applyFont="1" applyFill="1" applyBorder="1" applyAlignment="1" applyProtection="1">
      <alignment horizontal="right" vertical="center"/>
    </xf>
    <xf numFmtId="0" fontId="57" fillId="31" borderId="19" xfId="88" applyFont="1" applyFill="1" applyBorder="1" applyAlignment="1" applyProtection="1">
      <alignment horizontal="right" vertical="center"/>
    </xf>
    <xf numFmtId="0" fontId="57" fillId="31" borderId="12" xfId="88" applyFont="1" applyFill="1" applyBorder="1" applyAlignment="1" applyProtection="1">
      <alignment horizontal="right" vertical="center"/>
    </xf>
    <xf numFmtId="0" fontId="57" fillId="31" borderId="10" xfId="87" applyFont="1" applyFill="1" applyBorder="1" applyAlignment="1" applyProtection="1">
      <alignment horizontal="right" vertical="center"/>
    </xf>
    <xf numFmtId="0" fontId="57" fillId="40" borderId="10" xfId="88" applyFont="1" applyFill="1" applyBorder="1" applyAlignment="1" applyProtection="1">
      <alignment horizontal="left" vertical="center"/>
    </xf>
    <xf numFmtId="1" fontId="57" fillId="40" borderId="10" xfId="88" applyNumberFormat="1" applyFont="1" applyFill="1" applyBorder="1" applyAlignment="1" applyProtection="1">
      <alignment horizontal="center" vertical="center"/>
    </xf>
    <xf numFmtId="0" fontId="47" fillId="31" borderId="10" xfId="87" applyFont="1" applyFill="1" applyBorder="1" applyAlignment="1" applyProtection="1">
      <alignment horizontal="right" vertical="center"/>
    </xf>
    <xf numFmtId="0" fontId="41" fillId="0" borderId="10" xfId="87" applyFont="1" applyFill="1" applyBorder="1" applyAlignment="1" applyProtection="1">
      <alignment horizontal="center"/>
      <protection locked="0"/>
    </xf>
    <xf numFmtId="0" fontId="59" fillId="0" borderId="10" xfId="87" applyFont="1" applyFill="1" applyBorder="1" applyAlignment="1" applyProtection="1">
      <alignment horizontal="center"/>
      <protection locked="0"/>
    </xf>
    <xf numFmtId="0" fontId="57" fillId="31" borderId="26" xfId="87" applyFont="1" applyFill="1" applyBorder="1" applyAlignment="1" applyProtection="1">
      <alignment horizontal="center" vertical="center"/>
    </xf>
    <xf numFmtId="0" fontId="57" fillId="31" borderId="25" xfId="87" applyFont="1" applyFill="1" applyBorder="1" applyAlignment="1" applyProtection="1">
      <alignment horizontal="center" vertical="center"/>
    </xf>
    <xf numFmtId="0" fontId="57" fillId="31" borderId="22" xfId="87" applyFont="1" applyFill="1" applyBorder="1" applyAlignment="1" applyProtection="1">
      <alignment horizontal="center" vertical="center"/>
    </xf>
    <xf numFmtId="0" fontId="57" fillId="31" borderId="14" xfId="87" applyFont="1" applyFill="1" applyBorder="1" applyAlignment="1" applyProtection="1">
      <alignment horizontal="center" vertical="center"/>
    </xf>
    <xf numFmtId="0" fontId="57" fillId="31" borderId="13" xfId="87" applyFont="1" applyFill="1" applyBorder="1" applyAlignment="1" applyProtection="1">
      <alignment horizontal="center" vertical="center"/>
    </xf>
    <xf numFmtId="1" fontId="40" fillId="34" borderId="14" xfId="88" applyNumberFormat="1" applyFont="1" applyFill="1" applyBorder="1" applyAlignment="1" applyProtection="1">
      <alignment horizontal="center" vertical="center"/>
    </xf>
    <xf numFmtId="0" fontId="54" fillId="0" borderId="0" xfId="87" applyFont="1" applyAlignment="1" applyProtection="1">
      <alignment horizontal="center" vertical="top"/>
    </xf>
    <xf numFmtId="0" fontId="53" fillId="0" borderId="0" xfId="87" applyFont="1" applyAlignment="1" applyProtection="1">
      <alignment horizontal="center" vertical="top"/>
    </xf>
    <xf numFmtId="0" fontId="59" fillId="33" borderId="10" xfId="87" applyFont="1" applyFill="1" applyBorder="1" applyAlignment="1" applyProtection="1">
      <alignment horizontal="center"/>
      <protection locked="0"/>
    </xf>
    <xf numFmtId="0" fontId="57" fillId="40" borderId="10" xfId="87" applyFont="1" applyFill="1" applyBorder="1" applyAlignment="1" applyProtection="1">
      <alignment horizontal="center" vertical="center"/>
    </xf>
    <xf numFmtId="0" fontId="57" fillId="40" borderId="10" xfId="87" applyFont="1" applyFill="1" applyBorder="1" applyAlignment="1" applyProtection="1">
      <alignment horizontal="left" vertical="top"/>
    </xf>
    <xf numFmtId="0" fontId="56" fillId="31" borderId="15" xfId="88" applyFont="1" applyFill="1" applyBorder="1" applyAlignment="1" applyProtection="1">
      <alignment horizontal="right" vertical="center"/>
    </xf>
    <xf numFmtId="0" fontId="56" fillId="31" borderId="19" xfId="88" applyFont="1" applyFill="1" applyBorder="1" applyAlignment="1" applyProtection="1">
      <alignment horizontal="right" vertical="center"/>
    </xf>
    <xf numFmtId="0" fontId="56" fillId="31" borderId="12" xfId="88" applyFont="1" applyFill="1" applyBorder="1" applyAlignment="1" applyProtection="1">
      <alignment horizontal="right" vertical="center"/>
    </xf>
    <xf numFmtId="0" fontId="57" fillId="40" borderId="15" xfId="87" applyFont="1" applyFill="1" applyBorder="1" applyAlignment="1" applyProtection="1">
      <alignment horizontal="left" vertical="center"/>
    </xf>
    <xf numFmtId="0" fontId="57" fillId="40" borderId="19" xfId="87" applyFont="1" applyFill="1" applyBorder="1" applyAlignment="1" applyProtection="1">
      <alignment horizontal="left" vertical="center"/>
    </xf>
    <xf numFmtId="0" fontId="57" fillId="40" borderId="12" xfId="87" applyFont="1" applyFill="1" applyBorder="1" applyAlignment="1" applyProtection="1">
      <alignment horizontal="left" vertical="center"/>
    </xf>
    <xf numFmtId="0" fontId="57" fillId="40" borderId="15" xfId="87" applyFont="1" applyFill="1" applyBorder="1" applyAlignment="1" applyProtection="1">
      <alignment horizontal="center" vertical="center"/>
    </xf>
    <xf numFmtId="0" fontId="57" fillId="40" borderId="19" xfId="87" applyFont="1" applyFill="1" applyBorder="1" applyAlignment="1" applyProtection="1">
      <alignment horizontal="center" vertical="center"/>
    </xf>
    <xf numFmtId="0" fontId="57" fillId="40" borderId="12" xfId="87" applyFont="1" applyFill="1" applyBorder="1" applyAlignment="1" applyProtection="1">
      <alignment horizontal="center" vertical="center"/>
    </xf>
    <xf numFmtId="0" fontId="57" fillId="31" borderId="10" xfId="87" applyFont="1" applyFill="1" applyBorder="1" applyAlignment="1" applyProtection="1">
      <alignment horizontal="right" vertical="top"/>
    </xf>
    <xf numFmtId="1" fontId="87" fillId="34" borderId="14" xfId="88" applyNumberFormat="1" applyFont="1" applyFill="1" applyBorder="1" applyAlignment="1" applyProtection="1">
      <alignment horizontal="center" vertical="center"/>
    </xf>
    <xf numFmtId="0" fontId="40" fillId="40" borderId="18" xfId="88" applyFont="1" applyFill="1" applyBorder="1" applyAlignment="1" applyProtection="1">
      <alignment horizontal="left" vertical="center"/>
    </xf>
    <xf numFmtId="0" fontId="58" fillId="40" borderId="18" xfId="88" applyFont="1" applyFill="1" applyBorder="1" applyAlignment="1" applyProtection="1">
      <alignment horizontal="left" vertical="center"/>
    </xf>
    <xf numFmtId="0" fontId="60" fillId="0" borderId="15" xfId="87" applyFont="1" applyBorder="1" applyAlignment="1" applyProtection="1">
      <alignment horizontal="left" vertical="center" wrapText="1"/>
    </xf>
    <xf numFmtId="0" fontId="60" fillId="0" borderId="19" xfId="87" applyFont="1" applyBorder="1" applyAlignment="1" applyProtection="1">
      <alignment horizontal="left" vertical="center" wrapText="1"/>
    </xf>
    <xf numFmtId="0" fontId="60" fillId="0" borderId="12" xfId="87" applyFont="1" applyBorder="1" applyAlignment="1" applyProtection="1">
      <alignment horizontal="left" vertical="center" wrapText="1"/>
    </xf>
    <xf numFmtId="0" fontId="60" fillId="0" borderId="15" xfId="87" applyFont="1" applyFill="1" applyBorder="1" applyAlignment="1" applyProtection="1">
      <alignment horizontal="left" vertical="top"/>
    </xf>
    <xf numFmtId="0" fontId="60" fillId="0" borderId="19" xfId="87" applyFont="1" applyFill="1" applyBorder="1" applyAlignment="1" applyProtection="1">
      <alignment horizontal="left" vertical="top"/>
    </xf>
    <xf numFmtId="0" fontId="60" fillId="0" borderId="15" xfId="87" applyFont="1" applyBorder="1" applyAlignment="1" applyProtection="1">
      <alignment horizontal="left" vertical="center" wrapText="1" indent="1"/>
    </xf>
    <xf numFmtId="0" fontId="60" fillId="0" borderId="19" xfId="87" applyFont="1" applyBorder="1" applyAlignment="1" applyProtection="1">
      <alignment horizontal="left" vertical="center" wrapText="1" indent="1"/>
    </xf>
    <xf numFmtId="0" fontId="60" fillId="0" borderId="12" xfId="87" applyFont="1" applyBorder="1" applyAlignment="1" applyProtection="1">
      <alignment horizontal="left" vertical="center" wrapText="1" indent="1"/>
    </xf>
    <xf numFmtId="0" fontId="60" fillId="0" borderId="15" xfId="87" applyFont="1" applyBorder="1" applyAlignment="1" applyProtection="1">
      <alignment horizontal="left" vertical="top" wrapText="1"/>
    </xf>
    <xf numFmtId="0" fontId="60" fillId="0" borderId="19" xfId="87" applyFont="1" applyBorder="1" applyAlignment="1" applyProtection="1">
      <alignment horizontal="left" vertical="top" wrapText="1"/>
    </xf>
    <xf numFmtId="0" fontId="61" fillId="35" borderId="15" xfId="87" applyFont="1" applyFill="1" applyBorder="1" applyAlignment="1" applyProtection="1">
      <alignment horizontal="left" vertical="center"/>
    </xf>
    <xf numFmtId="0" fontId="61" fillId="35" borderId="19" xfId="87" applyFont="1" applyFill="1" applyBorder="1" applyAlignment="1" applyProtection="1">
      <alignment horizontal="left" vertical="center"/>
    </xf>
    <xf numFmtId="0" fontId="61" fillId="35" borderId="12" xfId="87" applyFont="1" applyFill="1" applyBorder="1" applyAlignment="1" applyProtection="1">
      <alignment horizontal="left" vertical="center"/>
    </xf>
    <xf numFmtId="0" fontId="60" fillId="0" borderId="15" xfId="87" applyFont="1" applyFill="1" applyBorder="1" applyAlignment="1" applyProtection="1">
      <alignment horizontal="left" vertical="top" wrapText="1"/>
    </xf>
    <xf numFmtId="0" fontId="60" fillId="0" borderId="19" xfId="87" applyFont="1" applyFill="1" applyBorder="1" applyAlignment="1" applyProtection="1">
      <alignment horizontal="left" vertical="top" wrapText="1"/>
    </xf>
    <xf numFmtId="0" fontId="61" fillId="0" borderId="15" xfId="87" applyFont="1" applyBorder="1" applyAlignment="1" applyProtection="1">
      <alignment horizontal="right" vertical="center" wrapText="1"/>
    </xf>
    <xf numFmtId="0" fontId="61" fillId="0" borderId="19" xfId="87" applyFont="1" applyBorder="1" applyAlignment="1" applyProtection="1">
      <alignment horizontal="right" vertical="center" wrapText="1"/>
    </xf>
    <xf numFmtId="0" fontId="61" fillId="31" borderId="15" xfId="87" applyFont="1" applyFill="1" applyBorder="1" applyAlignment="1" applyProtection="1">
      <alignment horizontal="center" vertical="center"/>
    </xf>
    <xf numFmtId="0" fontId="61" fillId="31" borderId="19" xfId="87" applyFont="1" applyFill="1" applyBorder="1" applyAlignment="1" applyProtection="1">
      <alignment horizontal="center" vertical="center"/>
    </xf>
    <xf numFmtId="0" fontId="61" fillId="31" borderId="12" xfId="87" applyFont="1" applyFill="1" applyBorder="1" applyAlignment="1" applyProtection="1">
      <alignment horizontal="center" vertical="center"/>
    </xf>
    <xf numFmtId="0" fontId="60" fillId="0" borderId="15" xfId="87" applyFont="1" applyBorder="1" applyAlignment="1" applyProtection="1">
      <alignment horizontal="left" vertical="center"/>
    </xf>
    <xf numFmtId="0" fontId="60" fillId="0" borderId="19" xfId="87" applyFont="1" applyBorder="1" applyAlignment="1" applyProtection="1">
      <alignment horizontal="left" vertical="center"/>
    </xf>
    <xf numFmtId="0" fontId="60" fillId="0" borderId="12" xfId="87" applyFont="1" applyBorder="1" applyAlignment="1" applyProtection="1">
      <alignment horizontal="left" vertical="center"/>
    </xf>
    <xf numFmtId="0" fontId="61" fillId="0" borderId="16" xfId="87" applyFont="1" applyBorder="1" applyAlignment="1" applyProtection="1">
      <alignment horizontal="center" vertical="center" wrapText="1"/>
    </xf>
    <xf numFmtId="0" fontId="61" fillId="0" borderId="20" xfId="87" applyFont="1" applyBorder="1" applyAlignment="1" applyProtection="1">
      <alignment horizontal="center" vertical="center" wrapText="1"/>
    </xf>
    <xf numFmtId="0" fontId="61" fillId="0" borderId="17" xfId="87" applyFont="1" applyBorder="1" applyAlignment="1" applyProtection="1">
      <alignment horizontal="center" vertical="center" wrapText="1"/>
    </xf>
    <xf numFmtId="0" fontId="61" fillId="0" borderId="23" xfId="87" applyFont="1" applyBorder="1" applyAlignment="1" applyProtection="1">
      <alignment horizontal="center" vertical="center" wrapText="1"/>
    </xf>
    <xf numFmtId="0" fontId="61" fillId="0" borderId="0" xfId="87" applyFont="1" applyBorder="1" applyAlignment="1" applyProtection="1">
      <alignment horizontal="center" vertical="center" wrapText="1"/>
    </xf>
    <xf numFmtId="0" fontId="61" fillId="0" borderId="21" xfId="87" applyFont="1" applyBorder="1" applyAlignment="1" applyProtection="1">
      <alignment horizontal="center" vertical="center" wrapText="1"/>
    </xf>
    <xf numFmtId="0" fontId="61" fillId="0" borderId="15" xfId="87" applyFont="1" applyBorder="1" applyAlignment="1" applyProtection="1">
      <alignment horizontal="right" vertical="center"/>
    </xf>
    <xf numFmtId="0" fontId="61" fillId="0" borderId="19" xfId="87" applyFont="1" applyBorder="1" applyAlignment="1" applyProtection="1">
      <alignment horizontal="right" vertical="center"/>
    </xf>
    <xf numFmtId="0" fontId="61" fillId="0" borderId="15" xfId="87" applyFont="1" applyBorder="1" applyAlignment="1" applyProtection="1">
      <alignment horizontal="left"/>
    </xf>
    <xf numFmtId="0" fontId="61" fillId="0" borderId="19" xfId="87" applyFont="1" applyBorder="1" applyAlignment="1" applyProtection="1">
      <alignment horizontal="left"/>
    </xf>
    <xf numFmtId="0" fontId="61" fillId="0" borderId="12" xfId="87" applyFont="1" applyBorder="1" applyAlignment="1" applyProtection="1">
      <alignment horizontal="left"/>
    </xf>
    <xf numFmtId="0" fontId="61" fillId="0" borderId="12" xfId="87" applyFont="1" applyBorder="1" applyAlignment="1" applyProtection="1">
      <alignment horizontal="right" vertical="center"/>
    </xf>
    <xf numFmtId="0" fontId="61" fillId="0" borderId="10" xfId="87" applyFont="1" applyBorder="1" applyAlignment="1" applyProtection="1">
      <alignment horizontal="right" vertical="center"/>
    </xf>
    <xf numFmtId="0" fontId="60" fillId="0" borderId="15" xfId="87" applyFont="1" applyBorder="1" applyAlignment="1" applyProtection="1">
      <alignment horizontal="center" vertical="center"/>
    </xf>
    <xf numFmtId="0" fontId="60" fillId="0" borderId="19" xfId="87" applyFont="1" applyBorder="1" applyAlignment="1" applyProtection="1">
      <alignment horizontal="center" vertical="center"/>
    </xf>
    <xf numFmtId="0" fontId="60" fillId="0" borderId="15" xfId="87" applyFont="1" applyBorder="1" applyAlignment="1" applyProtection="1">
      <alignment horizontal="left" vertical="top"/>
    </xf>
    <xf numFmtId="0" fontId="60" fillId="0" borderId="19" xfId="87" applyFont="1" applyBorder="1" applyAlignment="1" applyProtection="1">
      <alignment horizontal="left" vertical="top"/>
    </xf>
    <xf numFmtId="0" fontId="40" fillId="39" borderId="15" xfId="87" applyFont="1" applyFill="1" applyBorder="1" applyAlignment="1" applyProtection="1">
      <alignment horizontal="left" vertical="top"/>
    </xf>
    <xf numFmtId="0" fontId="40" fillId="39" borderId="19" xfId="87" applyFont="1" applyFill="1" applyBorder="1" applyAlignment="1" applyProtection="1">
      <alignment horizontal="left" vertical="top"/>
    </xf>
    <xf numFmtId="0" fontId="40" fillId="39" borderId="12" xfId="87" applyFont="1" applyFill="1" applyBorder="1" applyAlignment="1" applyProtection="1">
      <alignment horizontal="left" vertical="top"/>
    </xf>
    <xf numFmtId="0" fontId="57" fillId="0" borderId="0" xfId="87" applyFont="1" applyFill="1" applyBorder="1" applyAlignment="1" applyProtection="1">
      <alignment horizontal="right" vertical="center"/>
    </xf>
    <xf numFmtId="2" fontId="57" fillId="0" borderId="0" xfId="87" applyNumberFormat="1" applyFont="1" applyFill="1" applyBorder="1" applyAlignment="1" applyProtection="1">
      <alignment horizontal="center" vertical="center"/>
    </xf>
    <xf numFmtId="0" fontId="57" fillId="40" borderId="10" xfId="87" applyFont="1" applyFill="1" applyBorder="1" applyAlignment="1" applyProtection="1">
      <alignment horizontal="left" vertical="center"/>
    </xf>
    <xf numFmtId="0" fontId="48" fillId="0" borderId="0" xfId="87" applyFont="1" applyFill="1" applyBorder="1" applyAlignment="1" applyProtection="1">
      <alignment horizontal="right" vertical="center"/>
    </xf>
    <xf numFmtId="0" fontId="48" fillId="0" borderId="0" xfId="87" applyFont="1" applyFill="1" applyBorder="1" applyAlignment="1" applyProtection="1">
      <alignment vertical="center"/>
    </xf>
    <xf numFmtId="0" fontId="40" fillId="36" borderId="10" xfId="88" applyFont="1" applyFill="1" applyBorder="1" applyAlignment="1" applyProtection="1">
      <alignment horizontal="left" vertical="top" wrapText="1"/>
    </xf>
    <xf numFmtId="0" fontId="40" fillId="36" borderId="10" xfId="88" applyFont="1" applyFill="1" applyBorder="1" applyAlignment="1" applyProtection="1">
      <alignment horizontal="left" vertical="top"/>
    </xf>
    <xf numFmtId="0" fontId="57" fillId="31" borderId="10" xfId="88" applyFont="1" applyFill="1" applyBorder="1" applyAlignment="1" applyProtection="1">
      <alignment horizontal="right" vertical="center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" xfId="7"/>
    <cellStyle name="20% - ส่วนที่ถูกเน้น2" xfId="8"/>
    <cellStyle name="20% - ส่วนที่ถูกเน้น3" xfId="9"/>
    <cellStyle name="20% - ส่วนที่ถูกเน้น4" xfId="10"/>
    <cellStyle name="20% - ส่วนที่ถูกเน้น5" xfId="11"/>
    <cellStyle name="20% - ส่วนที่ถูกเน้น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" xfId="19"/>
    <cellStyle name="40% - ส่วนที่ถูกเน้น2" xfId="20"/>
    <cellStyle name="40% - ส่วนที่ถูกเน้น3" xfId="21"/>
    <cellStyle name="40% - ส่วนที่ถูกเน้น4" xfId="22"/>
    <cellStyle name="40% - ส่วนที่ถูกเน้น5" xfId="23"/>
    <cellStyle name="40% - ส่วนที่ถูกเน้น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" xfId="31"/>
    <cellStyle name="60% - ส่วนที่ถูกเน้น2" xfId="32"/>
    <cellStyle name="60% - ส่วนที่ถูกเน้น3" xfId="33"/>
    <cellStyle name="60% - ส่วนที่ถูกเน้น4" xfId="34"/>
    <cellStyle name="60% - ส่วนที่ถูกเน้น5" xfId="35"/>
    <cellStyle name="60% - ส่วนที่ถูกเน้น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87"/>
    <cellStyle name="Note" xfId="56"/>
    <cellStyle name="Output" xfId="57"/>
    <cellStyle name="Title" xfId="59"/>
    <cellStyle name="Total" xfId="60"/>
    <cellStyle name="Warning Text" xfId="61"/>
    <cellStyle name="การคำนวณ" xfId="62"/>
    <cellStyle name="ข้อความเตือน" xfId="63"/>
    <cellStyle name="ข้อความอธิบาย" xfId="64"/>
    <cellStyle name="เครื่องหมายจุลภาค" xfId="46" builtinId="3"/>
    <cellStyle name="เครื่องหมายจุลภาค 3" xfId="65"/>
    <cellStyle name="ชื่อเรื่อง" xfId="66"/>
    <cellStyle name="เซลล์ตรวจสอบ" xfId="67"/>
    <cellStyle name="เซลล์ที่มีการเชื่อมโยง" xfId="68"/>
    <cellStyle name="ดี" xfId="69"/>
    <cellStyle name="ปกติ" xfId="0" builtinId="0"/>
    <cellStyle name="ปกติ 2" xfId="88"/>
    <cellStyle name="ปกติ 3" xfId="70"/>
    <cellStyle name="ป้อนค่า" xfId="71"/>
    <cellStyle name="ปานกลาง" xfId="72"/>
    <cellStyle name="เปอร์เซ็นต์" xfId="58" builtinId="5"/>
    <cellStyle name="ผลรวม" xfId="73"/>
    <cellStyle name="แย่" xfId="74"/>
    <cellStyle name="ส่วนที่ถูกเน้น1" xfId="75"/>
    <cellStyle name="ส่วนที่ถูกเน้น2" xfId="76"/>
    <cellStyle name="ส่วนที่ถูกเน้น3" xfId="77"/>
    <cellStyle name="ส่วนที่ถูกเน้น4" xfId="78"/>
    <cellStyle name="ส่วนที่ถูกเน้น5" xfId="79"/>
    <cellStyle name="ส่วนที่ถูกเน้น6" xfId="80"/>
    <cellStyle name="แสดงผล" xfId="81"/>
    <cellStyle name="หมายเหตุ" xfId="82"/>
    <cellStyle name="หัวเรื่อง 1" xfId="83"/>
    <cellStyle name="หัวเรื่อง 2" xfId="84"/>
    <cellStyle name="หัวเรื่อง 3" xfId="85"/>
    <cellStyle name="หัวเรื่อง 4" xfId="86"/>
  </cellStyles>
  <dxfs count="0"/>
  <tableStyles count="0" defaultTableStyle="TableStyleMedium9" defaultPivotStyle="PivotStyleLight16"/>
  <colors>
    <mruColors>
      <color rgb="FFCCFFFF"/>
      <color rgb="FF70A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คะแนนการประเมิน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วิจัย!$A$19</c:f>
              <c:strCache>
                <c:ptCount val="1"/>
                <c:pt idx="0">
                  <c:v>สอน</c:v>
                </c:pt>
              </c:strCache>
            </c:strRef>
          </c:tx>
          <c:invertIfNegative val="0"/>
          <c:dLbls>
            <c:dLbl>
              <c:idx val="2"/>
              <c:showLegendKey val="0"/>
              <c:showVal val="1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ECF-4B3A-B10E-65C2CDE64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วิจัย!$B$18:$D$18</c:f>
              <c:strCache>
                <c:ptCount val="3"/>
                <c:pt idx="0">
                  <c:v>รวมทั้งหมด</c:v>
                </c:pt>
                <c:pt idx="1">
                  <c:v>รวมของหน่วยงาน</c:v>
                </c:pt>
                <c:pt idx="2">
                  <c:v>มหาวิทยาลัย</c:v>
                </c:pt>
              </c:strCache>
            </c:strRef>
          </c:cat>
          <c:val>
            <c:numRef>
              <c:f>วิจัย!$B$19:$D$19</c:f>
              <c:numCache>
                <c:formatCode>General</c:formatCode>
                <c:ptCount val="3"/>
                <c:pt idx="0">
                  <c:v>28</c:v>
                </c:pt>
                <c:pt idx="1">
                  <c:v>40</c:v>
                </c:pt>
                <c:pt idx="2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CF-4B3A-B10E-65C2CDE64809}"/>
            </c:ext>
          </c:extLst>
        </c:ser>
        <c:ser>
          <c:idx val="1"/>
          <c:order val="1"/>
          <c:tx>
            <c:strRef>
              <c:f>วิจัย!$A$20</c:f>
              <c:strCache>
                <c:ptCount val="1"/>
                <c:pt idx="0">
                  <c:v>วิจัย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วิจัย!$B$18:$D$18</c:f>
              <c:strCache>
                <c:ptCount val="3"/>
                <c:pt idx="0">
                  <c:v>รวมทั้งหมด</c:v>
                </c:pt>
                <c:pt idx="1">
                  <c:v>รวมของหน่วยงาน</c:v>
                </c:pt>
                <c:pt idx="2">
                  <c:v>มหาวิทยาลัย</c:v>
                </c:pt>
              </c:strCache>
            </c:strRef>
          </c:cat>
          <c:val>
            <c:numRef>
              <c:f>วิจัย!$B$20:$D$20</c:f>
              <c:numCache>
                <c:formatCode>General</c:formatCode>
                <c:ptCount val="3"/>
                <c:pt idx="0">
                  <c:v>11.2</c:v>
                </c:pt>
                <c:pt idx="1">
                  <c:v>16</c:v>
                </c:pt>
                <c:pt idx="2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ECF-4B3A-B10E-65C2CDE64809}"/>
            </c:ext>
          </c:extLst>
        </c:ser>
        <c:ser>
          <c:idx val="2"/>
          <c:order val="2"/>
          <c:tx>
            <c:strRef>
              <c:f>วิจัย!$A$21</c:f>
              <c:strCache>
                <c:ptCount val="1"/>
                <c:pt idx="0">
                  <c:v>ศิลปะ วัฒนธรรม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วิจัย!$B$18:$D$18</c:f>
              <c:strCache>
                <c:ptCount val="3"/>
                <c:pt idx="0">
                  <c:v>รวมทั้งหมด</c:v>
                </c:pt>
                <c:pt idx="1">
                  <c:v>รวมของหน่วยงาน</c:v>
                </c:pt>
                <c:pt idx="2">
                  <c:v>มหาวิทยาลัย</c:v>
                </c:pt>
              </c:strCache>
            </c:strRef>
          </c:cat>
          <c:val>
            <c:numRef>
              <c:f>วิจัย!$B$21:$D$21</c:f>
              <c:numCache>
                <c:formatCode>General</c:formatCode>
                <c:ptCount val="3"/>
                <c:pt idx="0">
                  <c:v>5.6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ECF-4B3A-B10E-65C2CDE64809}"/>
            </c:ext>
          </c:extLst>
        </c:ser>
        <c:ser>
          <c:idx val="3"/>
          <c:order val="3"/>
          <c:tx>
            <c:strRef>
              <c:f>วิจัย!$A$22</c:f>
              <c:strCache>
                <c:ptCount val="1"/>
                <c:pt idx="0">
                  <c:v>บริการวิชาการ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วิจัย!$B$18:$D$18</c:f>
              <c:strCache>
                <c:ptCount val="3"/>
                <c:pt idx="0">
                  <c:v>รวมทั้งหมด</c:v>
                </c:pt>
                <c:pt idx="1">
                  <c:v>รวมของหน่วยงาน</c:v>
                </c:pt>
                <c:pt idx="2">
                  <c:v>มหาวิทยาลัย</c:v>
                </c:pt>
              </c:strCache>
            </c:strRef>
          </c:cat>
          <c:val>
            <c:numRef>
              <c:f>วิจัย!$B$22:$D$22</c:f>
              <c:numCache>
                <c:formatCode>General</c:formatCode>
                <c:ptCount val="3"/>
                <c:pt idx="0">
                  <c:v>5.6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ECF-4B3A-B10E-65C2CDE64809}"/>
            </c:ext>
          </c:extLst>
        </c:ser>
        <c:ser>
          <c:idx val="4"/>
          <c:order val="4"/>
          <c:tx>
            <c:strRef>
              <c:f>วิจัย!$A$23</c:f>
              <c:strCache>
                <c:ptCount val="1"/>
                <c:pt idx="0">
                  <c:v>พัฒนา นศ.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วิจัย!$B$18:$D$18</c:f>
              <c:strCache>
                <c:ptCount val="3"/>
                <c:pt idx="0">
                  <c:v>รวมทั้งหมด</c:v>
                </c:pt>
                <c:pt idx="1">
                  <c:v>รวมของหน่วยงาน</c:v>
                </c:pt>
                <c:pt idx="2">
                  <c:v>มหาวิทยาลัย</c:v>
                </c:pt>
              </c:strCache>
            </c:strRef>
          </c:cat>
          <c:val>
            <c:numRef>
              <c:f>วิจัย!$B$23:$D$23</c:f>
              <c:numCache>
                <c:formatCode>General</c:formatCode>
                <c:ptCount val="3"/>
                <c:pt idx="0">
                  <c:v>5.6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ECF-4B3A-B10E-65C2CDE64809}"/>
            </c:ext>
          </c:extLst>
        </c:ser>
        <c:ser>
          <c:idx val="5"/>
          <c:order val="5"/>
          <c:tx>
            <c:strRef>
              <c:f>วิจัย!$A$24</c:f>
              <c:strCache>
                <c:ptCount val="1"/>
                <c:pt idx="0">
                  <c:v>หน่วยงาน ทั่วไป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วิจัย!$B$18:$D$18</c:f>
              <c:strCache>
                <c:ptCount val="3"/>
                <c:pt idx="0">
                  <c:v>รวมทั้งหมด</c:v>
                </c:pt>
                <c:pt idx="1">
                  <c:v>รวมของหน่วยงาน</c:v>
                </c:pt>
                <c:pt idx="2">
                  <c:v>มหาวิทยาลัย</c:v>
                </c:pt>
              </c:strCache>
            </c:strRef>
          </c:cat>
          <c:val>
            <c:numRef>
              <c:f>วิจัย!$B$24:$D$24</c:f>
              <c:numCache>
                <c:formatCode>General</c:formatCode>
                <c:ptCount val="3"/>
                <c:pt idx="0">
                  <c:v>3.5</c:v>
                </c:pt>
                <c:pt idx="1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ECF-4B3A-B10E-65C2CDE64809}"/>
            </c:ext>
          </c:extLst>
        </c:ser>
        <c:ser>
          <c:idx val="6"/>
          <c:order val="6"/>
          <c:tx>
            <c:strRef>
              <c:f>วิจัย!$A$25</c:f>
              <c:strCache>
                <c:ptCount val="1"/>
                <c:pt idx="0">
                  <c:v>หน่วยงาน วิจัย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วิจัย!$B$18:$D$18</c:f>
              <c:strCache>
                <c:ptCount val="3"/>
                <c:pt idx="0">
                  <c:v>รวมทั้งหมด</c:v>
                </c:pt>
                <c:pt idx="1">
                  <c:v>รวมของหน่วยงาน</c:v>
                </c:pt>
                <c:pt idx="2">
                  <c:v>มหาวิทยาลัย</c:v>
                </c:pt>
              </c:strCache>
            </c:strRef>
          </c:cat>
          <c:val>
            <c:numRef>
              <c:f>วิจัย!$B$25:$D$25</c:f>
              <c:numCache>
                <c:formatCode>General</c:formatCode>
                <c:ptCount val="3"/>
                <c:pt idx="0">
                  <c:v>10.5</c:v>
                </c:pt>
                <c:pt idx="1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ECF-4B3A-B10E-65C2CDE64809}"/>
            </c:ext>
          </c:extLst>
        </c:ser>
        <c:ser>
          <c:idx val="7"/>
          <c:order val="7"/>
          <c:tx>
            <c:strRef>
              <c:f>วิจัย!$A$26</c:f>
              <c:strCache>
                <c:ptCount val="1"/>
                <c:pt idx="0">
                  <c:v>พฤติกรรม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วิจัย!$B$18:$D$18</c:f>
              <c:strCache>
                <c:ptCount val="3"/>
                <c:pt idx="0">
                  <c:v>รวมทั้งหมด</c:v>
                </c:pt>
                <c:pt idx="1">
                  <c:v>รวมของหน่วยงาน</c:v>
                </c:pt>
                <c:pt idx="2">
                  <c:v>มหาวิทยาลัย</c:v>
                </c:pt>
              </c:strCache>
            </c:strRef>
          </c:cat>
          <c:val>
            <c:numRef>
              <c:f>วิจัย!$B$26:$D$26</c:f>
              <c:numCache>
                <c:formatCode>General</c:formatCode>
                <c:ptCount val="3"/>
                <c:pt idx="0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ECF-4B3A-B10E-65C2CDE64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-232312160"/>
        <c:axId val="-229213200"/>
        <c:axId val="0"/>
      </c:bar3DChart>
      <c:catAx>
        <c:axId val="-232312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229213200"/>
        <c:crosses val="autoZero"/>
        <c:auto val="1"/>
        <c:lblAlgn val="ctr"/>
        <c:lblOffset val="100"/>
        <c:noMultiLvlLbl val="0"/>
      </c:catAx>
      <c:valAx>
        <c:axId val="-2292132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232312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190</xdr:row>
      <xdr:rowOff>19050</xdr:rowOff>
    </xdr:from>
    <xdr:to>
      <xdr:col>2</xdr:col>
      <xdr:colOff>676275</xdr:colOff>
      <xdr:row>190</xdr:row>
      <xdr:rowOff>247650</xdr:rowOff>
    </xdr:to>
    <xdr:sp macro="" textlink="">
      <xdr:nvSpPr>
        <xdr:cNvPr id="5" name="วงรี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1796415" y="4962525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457200</xdr:colOff>
      <xdr:row>191</xdr:row>
      <xdr:rowOff>19050</xdr:rowOff>
    </xdr:from>
    <xdr:to>
      <xdr:col>2</xdr:col>
      <xdr:colOff>685800</xdr:colOff>
      <xdr:row>191</xdr:row>
      <xdr:rowOff>247650</xdr:rowOff>
    </xdr:to>
    <xdr:sp macro="" textlink="">
      <xdr:nvSpPr>
        <xdr:cNvPr id="8" name="วงรี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1771650" y="5065395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457200</xdr:colOff>
      <xdr:row>192</xdr:row>
      <xdr:rowOff>28575</xdr:rowOff>
    </xdr:from>
    <xdr:to>
      <xdr:col>2</xdr:col>
      <xdr:colOff>685800</xdr:colOff>
      <xdr:row>192</xdr:row>
      <xdr:rowOff>257175</xdr:rowOff>
    </xdr:to>
    <xdr:sp macro="" textlink="">
      <xdr:nvSpPr>
        <xdr:cNvPr id="9" name="วงรี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1771650" y="5092065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510540</xdr:colOff>
      <xdr:row>204</xdr:row>
      <xdr:rowOff>38100</xdr:rowOff>
    </xdr:from>
    <xdr:to>
      <xdr:col>1</xdr:col>
      <xdr:colOff>739140</xdr:colOff>
      <xdr:row>204</xdr:row>
      <xdr:rowOff>266700</xdr:rowOff>
    </xdr:to>
    <xdr:sp macro="" textlink="">
      <xdr:nvSpPr>
        <xdr:cNvPr id="15" name="วงรี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1226820" y="5440680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323</xdr:row>
      <xdr:rowOff>38100</xdr:rowOff>
    </xdr:from>
    <xdr:to>
      <xdr:col>2</xdr:col>
      <xdr:colOff>746760</xdr:colOff>
      <xdr:row>323</xdr:row>
      <xdr:rowOff>266700</xdr:rowOff>
    </xdr:to>
    <xdr:sp macro="" textlink="">
      <xdr:nvSpPr>
        <xdr:cNvPr id="23" name="วงรี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/>
      </xdr:nvSpPr>
      <xdr:spPr>
        <a:xfrm>
          <a:off x="1866900" y="9132570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330</xdr:row>
      <xdr:rowOff>38100</xdr:rowOff>
    </xdr:from>
    <xdr:to>
      <xdr:col>2</xdr:col>
      <xdr:colOff>746760</xdr:colOff>
      <xdr:row>330</xdr:row>
      <xdr:rowOff>266700</xdr:rowOff>
    </xdr:to>
    <xdr:sp macro="" textlink="">
      <xdr:nvSpPr>
        <xdr:cNvPr id="29" name="วงรี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/>
      </xdr:nvSpPr>
      <xdr:spPr>
        <a:xfrm>
          <a:off x="1866900" y="9284970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331</xdr:row>
      <xdr:rowOff>53340</xdr:rowOff>
    </xdr:from>
    <xdr:to>
      <xdr:col>2</xdr:col>
      <xdr:colOff>746760</xdr:colOff>
      <xdr:row>331</xdr:row>
      <xdr:rowOff>281940</xdr:rowOff>
    </xdr:to>
    <xdr:sp macro="" textlink="">
      <xdr:nvSpPr>
        <xdr:cNvPr id="30" name="วงรี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/>
      </xdr:nvSpPr>
      <xdr:spPr>
        <a:xfrm>
          <a:off x="1866900" y="9469374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354</xdr:row>
      <xdr:rowOff>38100</xdr:rowOff>
    </xdr:from>
    <xdr:to>
      <xdr:col>2</xdr:col>
      <xdr:colOff>746760</xdr:colOff>
      <xdr:row>354</xdr:row>
      <xdr:rowOff>266700</xdr:rowOff>
    </xdr:to>
    <xdr:sp macro="" textlink="">
      <xdr:nvSpPr>
        <xdr:cNvPr id="36" name="วงรี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/>
      </xdr:nvSpPr>
      <xdr:spPr>
        <a:xfrm>
          <a:off x="1866900" y="9284970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355</xdr:row>
      <xdr:rowOff>38100</xdr:rowOff>
    </xdr:from>
    <xdr:to>
      <xdr:col>2</xdr:col>
      <xdr:colOff>746760</xdr:colOff>
      <xdr:row>355</xdr:row>
      <xdr:rowOff>266700</xdr:rowOff>
    </xdr:to>
    <xdr:sp macro="" textlink="">
      <xdr:nvSpPr>
        <xdr:cNvPr id="37" name="วงรี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/>
      </xdr:nvSpPr>
      <xdr:spPr>
        <a:xfrm>
          <a:off x="1866900" y="9315450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384</xdr:row>
      <xdr:rowOff>38100</xdr:rowOff>
    </xdr:from>
    <xdr:to>
      <xdr:col>2</xdr:col>
      <xdr:colOff>746760</xdr:colOff>
      <xdr:row>384</xdr:row>
      <xdr:rowOff>266700</xdr:rowOff>
    </xdr:to>
    <xdr:sp macro="" textlink="">
      <xdr:nvSpPr>
        <xdr:cNvPr id="32" name="วงรี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1866900" y="9315450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502920</xdr:colOff>
      <xdr:row>414</xdr:row>
      <xdr:rowOff>30480</xdr:rowOff>
    </xdr:from>
    <xdr:to>
      <xdr:col>2</xdr:col>
      <xdr:colOff>731520</xdr:colOff>
      <xdr:row>414</xdr:row>
      <xdr:rowOff>259080</xdr:rowOff>
    </xdr:to>
    <xdr:sp macro="" textlink="">
      <xdr:nvSpPr>
        <xdr:cNvPr id="42" name="วงรี 4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/>
      </xdr:nvSpPr>
      <xdr:spPr>
        <a:xfrm>
          <a:off x="2004060" y="11157966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510540</xdr:colOff>
      <xdr:row>413</xdr:row>
      <xdr:rowOff>38100</xdr:rowOff>
    </xdr:from>
    <xdr:to>
      <xdr:col>2</xdr:col>
      <xdr:colOff>739140</xdr:colOff>
      <xdr:row>413</xdr:row>
      <xdr:rowOff>266700</xdr:rowOff>
    </xdr:to>
    <xdr:sp macro="" textlink="">
      <xdr:nvSpPr>
        <xdr:cNvPr id="44" name="วงรี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/>
      </xdr:nvSpPr>
      <xdr:spPr>
        <a:xfrm>
          <a:off x="2011680" y="11128248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447675</xdr:colOff>
      <xdr:row>189</xdr:row>
      <xdr:rowOff>19050</xdr:rowOff>
    </xdr:from>
    <xdr:to>
      <xdr:col>2</xdr:col>
      <xdr:colOff>676275</xdr:colOff>
      <xdr:row>189</xdr:row>
      <xdr:rowOff>247650</xdr:rowOff>
    </xdr:to>
    <xdr:sp macro="" textlink="">
      <xdr:nvSpPr>
        <xdr:cNvPr id="45" name="วงรี 44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/>
      </xdr:nvSpPr>
      <xdr:spPr>
        <a:xfrm>
          <a:off x="2009775" y="4984432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457200</xdr:colOff>
      <xdr:row>190</xdr:row>
      <xdr:rowOff>19050</xdr:rowOff>
    </xdr:from>
    <xdr:to>
      <xdr:col>2</xdr:col>
      <xdr:colOff>685800</xdr:colOff>
      <xdr:row>190</xdr:row>
      <xdr:rowOff>247650</xdr:rowOff>
    </xdr:to>
    <xdr:sp macro="" textlink="">
      <xdr:nvSpPr>
        <xdr:cNvPr id="46" name="วงรี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/>
      </xdr:nvSpPr>
      <xdr:spPr>
        <a:xfrm>
          <a:off x="2019300" y="5014912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457200</xdr:colOff>
      <xdr:row>191</xdr:row>
      <xdr:rowOff>28575</xdr:rowOff>
    </xdr:from>
    <xdr:to>
      <xdr:col>2</xdr:col>
      <xdr:colOff>685800</xdr:colOff>
      <xdr:row>191</xdr:row>
      <xdr:rowOff>257175</xdr:rowOff>
    </xdr:to>
    <xdr:sp macro="" textlink="">
      <xdr:nvSpPr>
        <xdr:cNvPr id="47" name="วงรี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/>
      </xdr:nvSpPr>
      <xdr:spPr>
        <a:xfrm>
          <a:off x="2019300" y="5046345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457200</xdr:colOff>
      <xdr:row>192</xdr:row>
      <xdr:rowOff>38100</xdr:rowOff>
    </xdr:from>
    <xdr:to>
      <xdr:col>2</xdr:col>
      <xdr:colOff>685800</xdr:colOff>
      <xdr:row>192</xdr:row>
      <xdr:rowOff>266700</xdr:rowOff>
    </xdr:to>
    <xdr:sp macro="" textlink="">
      <xdr:nvSpPr>
        <xdr:cNvPr id="48" name="วงรี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/>
      </xdr:nvSpPr>
      <xdr:spPr>
        <a:xfrm>
          <a:off x="2019300" y="5077777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449580</xdr:colOff>
      <xdr:row>193</xdr:row>
      <xdr:rowOff>22860</xdr:rowOff>
    </xdr:from>
    <xdr:to>
      <xdr:col>2</xdr:col>
      <xdr:colOff>678180</xdr:colOff>
      <xdr:row>193</xdr:row>
      <xdr:rowOff>251460</xdr:rowOff>
    </xdr:to>
    <xdr:sp macro="" textlink="">
      <xdr:nvSpPr>
        <xdr:cNvPr id="49" name="วงรี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/>
      </xdr:nvSpPr>
      <xdr:spPr>
        <a:xfrm>
          <a:off x="1950720" y="5138166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510540</xdr:colOff>
      <xdr:row>203</xdr:row>
      <xdr:rowOff>30480</xdr:rowOff>
    </xdr:from>
    <xdr:to>
      <xdr:col>1</xdr:col>
      <xdr:colOff>739140</xdr:colOff>
      <xdr:row>203</xdr:row>
      <xdr:rowOff>259080</xdr:rowOff>
    </xdr:to>
    <xdr:sp macro="" textlink="">
      <xdr:nvSpPr>
        <xdr:cNvPr id="50" name="วงรี 4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/>
      </xdr:nvSpPr>
      <xdr:spPr>
        <a:xfrm>
          <a:off x="1226820" y="5411724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502920</xdr:colOff>
      <xdr:row>205</xdr:row>
      <xdr:rowOff>30480</xdr:rowOff>
    </xdr:from>
    <xdr:to>
      <xdr:col>1</xdr:col>
      <xdr:colOff>731520</xdr:colOff>
      <xdr:row>205</xdr:row>
      <xdr:rowOff>259080</xdr:rowOff>
    </xdr:to>
    <xdr:sp macro="" textlink="">
      <xdr:nvSpPr>
        <xdr:cNvPr id="51" name="วงรี 5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/>
      </xdr:nvSpPr>
      <xdr:spPr>
        <a:xfrm>
          <a:off x="1219200" y="5468112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316</xdr:row>
      <xdr:rowOff>30480</xdr:rowOff>
    </xdr:from>
    <xdr:to>
      <xdr:col>2</xdr:col>
      <xdr:colOff>746760</xdr:colOff>
      <xdr:row>316</xdr:row>
      <xdr:rowOff>259080</xdr:rowOff>
    </xdr:to>
    <xdr:sp macro="" textlink="">
      <xdr:nvSpPr>
        <xdr:cNvPr id="52" name="วงรี 5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/>
      </xdr:nvSpPr>
      <xdr:spPr>
        <a:xfrm>
          <a:off x="2080260" y="9189910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317</xdr:row>
      <xdr:rowOff>15240</xdr:rowOff>
    </xdr:from>
    <xdr:to>
      <xdr:col>2</xdr:col>
      <xdr:colOff>746760</xdr:colOff>
      <xdr:row>317</xdr:row>
      <xdr:rowOff>243840</xdr:rowOff>
    </xdr:to>
    <xdr:sp macro="" textlink="">
      <xdr:nvSpPr>
        <xdr:cNvPr id="53" name="วงรี 5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/>
      </xdr:nvSpPr>
      <xdr:spPr>
        <a:xfrm>
          <a:off x="2080260" y="9218866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510540</xdr:colOff>
      <xdr:row>318</xdr:row>
      <xdr:rowOff>30480</xdr:rowOff>
    </xdr:from>
    <xdr:to>
      <xdr:col>2</xdr:col>
      <xdr:colOff>739140</xdr:colOff>
      <xdr:row>318</xdr:row>
      <xdr:rowOff>259080</xdr:rowOff>
    </xdr:to>
    <xdr:sp macro="" textlink="">
      <xdr:nvSpPr>
        <xdr:cNvPr id="54" name="วงรี 5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/>
      </xdr:nvSpPr>
      <xdr:spPr>
        <a:xfrm>
          <a:off x="2072640" y="9250870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319</xdr:row>
      <xdr:rowOff>38100</xdr:rowOff>
    </xdr:from>
    <xdr:to>
      <xdr:col>2</xdr:col>
      <xdr:colOff>746760</xdr:colOff>
      <xdr:row>319</xdr:row>
      <xdr:rowOff>266700</xdr:rowOff>
    </xdr:to>
    <xdr:sp macro="" textlink="">
      <xdr:nvSpPr>
        <xdr:cNvPr id="55" name="วงรี 54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/>
      </xdr:nvSpPr>
      <xdr:spPr>
        <a:xfrm>
          <a:off x="2080260" y="9282112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324</xdr:row>
      <xdr:rowOff>38100</xdr:rowOff>
    </xdr:from>
    <xdr:to>
      <xdr:col>2</xdr:col>
      <xdr:colOff>746760</xdr:colOff>
      <xdr:row>324</xdr:row>
      <xdr:rowOff>266700</xdr:rowOff>
    </xdr:to>
    <xdr:sp macro="" textlink="">
      <xdr:nvSpPr>
        <xdr:cNvPr id="57" name="วงรี 5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/>
      </xdr:nvSpPr>
      <xdr:spPr>
        <a:xfrm>
          <a:off x="2080260" y="9434512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325</xdr:row>
      <xdr:rowOff>38100</xdr:rowOff>
    </xdr:from>
    <xdr:to>
      <xdr:col>2</xdr:col>
      <xdr:colOff>746760</xdr:colOff>
      <xdr:row>325</xdr:row>
      <xdr:rowOff>266700</xdr:rowOff>
    </xdr:to>
    <xdr:sp macro="" textlink="">
      <xdr:nvSpPr>
        <xdr:cNvPr id="58" name="วงรี 57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/>
      </xdr:nvSpPr>
      <xdr:spPr>
        <a:xfrm>
          <a:off x="2080260" y="9464992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330</xdr:row>
      <xdr:rowOff>38100</xdr:rowOff>
    </xdr:from>
    <xdr:to>
      <xdr:col>2</xdr:col>
      <xdr:colOff>746760</xdr:colOff>
      <xdr:row>330</xdr:row>
      <xdr:rowOff>266700</xdr:rowOff>
    </xdr:to>
    <xdr:sp macro="" textlink="">
      <xdr:nvSpPr>
        <xdr:cNvPr id="59" name="วงรี 58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/>
      </xdr:nvSpPr>
      <xdr:spPr>
        <a:xfrm>
          <a:off x="2080260" y="9555480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332</xdr:row>
      <xdr:rowOff>53340</xdr:rowOff>
    </xdr:from>
    <xdr:to>
      <xdr:col>2</xdr:col>
      <xdr:colOff>746760</xdr:colOff>
      <xdr:row>332</xdr:row>
      <xdr:rowOff>281940</xdr:rowOff>
    </xdr:to>
    <xdr:sp macro="" textlink="">
      <xdr:nvSpPr>
        <xdr:cNvPr id="61" name="วงรี 60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/>
      </xdr:nvSpPr>
      <xdr:spPr>
        <a:xfrm>
          <a:off x="2019300" y="9390888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341</xdr:row>
      <xdr:rowOff>38100</xdr:rowOff>
    </xdr:from>
    <xdr:to>
      <xdr:col>2</xdr:col>
      <xdr:colOff>746760</xdr:colOff>
      <xdr:row>341</xdr:row>
      <xdr:rowOff>266700</xdr:rowOff>
    </xdr:to>
    <xdr:sp macro="" textlink="">
      <xdr:nvSpPr>
        <xdr:cNvPr id="62" name="วงรี 6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/>
      </xdr:nvSpPr>
      <xdr:spPr>
        <a:xfrm>
          <a:off x="2080260" y="9801225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342</xdr:row>
      <xdr:rowOff>38100</xdr:rowOff>
    </xdr:from>
    <xdr:to>
      <xdr:col>2</xdr:col>
      <xdr:colOff>746760</xdr:colOff>
      <xdr:row>342</xdr:row>
      <xdr:rowOff>266700</xdr:rowOff>
    </xdr:to>
    <xdr:sp macro="" textlink="">
      <xdr:nvSpPr>
        <xdr:cNvPr id="63" name="วงรี 6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/>
      </xdr:nvSpPr>
      <xdr:spPr>
        <a:xfrm>
          <a:off x="2080260" y="9831705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356</xdr:row>
      <xdr:rowOff>38100</xdr:rowOff>
    </xdr:from>
    <xdr:to>
      <xdr:col>2</xdr:col>
      <xdr:colOff>746760</xdr:colOff>
      <xdr:row>356</xdr:row>
      <xdr:rowOff>266700</xdr:rowOff>
    </xdr:to>
    <xdr:sp macro="" textlink="">
      <xdr:nvSpPr>
        <xdr:cNvPr id="66" name="วงรี 65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/>
      </xdr:nvSpPr>
      <xdr:spPr>
        <a:xfrm>
          <a:off x="2080260" y="10013632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357</xdr:row>
      <xdr:rowOff>38100</xdr:rowOff>
    </xdr:from>
    <xdr:to>
      <xdr:col>2</xdr:col>
      <xdr:colOff>746760</xdr:colOff>
      <xdr:row>357</xdr:row>
      <xdr:rowOff>266700</xdr:rowOff>
    </xdr:to>
    <xdr:sp macro="" textlink="">
      <xdr:nvSpPr>
        <xdr:cNvPr id="67" name="วงรี 66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/>
      </xdr:nvSpPr>
      <xdr:spPr>
        <a:xfrm>
          <a:off x="2080260" y="10044112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369</xdr:row>
      <xdr:rowOff>38100</xdr:rowOff>
    </xdr:from>
    <xdr:to>
      <xdr:col>2</xdr:col>
      <xdr:colOff>746760</xdr:colOff>
      <xdr:row>369</xdr:row>
      <xdr:rowOff>266700</xdr:rowOff>
    </xdr:to>
    <xdr:sp macro="" textlink="">
      <xdr:nvSpPr>
        <xdr:cNvPr id="68" name="วงรี 67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/>
      </xdr:nvSpPr>
      <xdr:spPr>
        <a:xfrm>
          <a:off x="2080260" y="10198417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371</xdr:row>
      <xdr:rowOff>30480</xdr:rowOff>
    </xdr:from>
    <xdr:to>
      <xdr:col>2</xdr:col>
      <xdr:colOff>746760</xdr:colOff>
      <xdr:row>371</xdr:row>
      <xdr:rowOff>259080</xdr:rowOff>
    </xdr:to>
    <xdr:sp macro="" textlink="">
      <xdr:nvSpPr>
        <xdr:cNvPr id="69" name="วงรี 68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/>
      </xdr:nvSpPr>
      <xdr:spPr>
        <a:xfrm>
          <a:off x="2019300" y="10275570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383</xdr:row>
      <xdr:rowOff>38100</xdr:rowOff>
    </xdr:from>
    <xdr:to>
      <xdr:col>2</xdr:col>
      <xdr:colOff>746760</xdr:colOff>
      <xdr:row>383</xdr:row>
      <xdr:rowOff>266700</xdr:rowOff>
    </xdr:to>
    <xdr:sp macro="" textlink="">
      <xdr:nvSpPr>
        <xdr:cNvPr id="70" name="วงรี 69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/>
      </xdr:nvSpPr>
      <xdr:spPr>
        <a:xfrm>
          <a:off x="2080260" y="10350817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502920</xdr:colOff>
      <xdr:row>415</xdr:row>
      <xdr:rowOff>38100</xdr:rowOff>
    </xdr:from>
    <xdr:to>
      <xdr:col>2</xdr:col>
      <xdr:colOff>731520</xdr:colOff>
      <xdr:row>415</xdr:row>
      <xdr:rowOff>266700</xdr:rowOff>
    </xdr:to>
    <xdr:sp macro="" textlink="">
      <xdr:nvSpPr>
        <xdr:cNvPr id="71" name="วงรี 70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/>
      </xdr:nvSpPr>
      <xdr:spPr>
        <a:xfrm>
          <a:off x="2004060" y="11189208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387</xdr:row>
      <xdr:rowOff>38100</xdr:rowOff>
    </xdr:from>
    <xdr:to>
      <xdr:col>2</xdr:col>
      <xdr:colOff>746760</xdr:colOff>
      <xdr:row>387</xdr:row>
      <xdr:rowOff>266700</xdr:rowOff>
    </xdr:to>
    <xdr:sp macro="" textlink="">
      <xdr:nvSpPr>
        <xdr:cNvPr id="72" name="วงรี 7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/>
      </xdr:nvSpPr>
      <xdr:spPr>
        <a:xfrm>
          <a:off x="2080260" y="10411777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398</xdr:row>
      <xdr:rowOff>38100</xdr:rowOff>
    </xdr:from>
    <xdr:to>
      <xdr:col>2</xdr:col>
      <xdr:colOff>746760</xdr:colOff>
      <xdr:row>398</xdr:row>
      <xdr:rowOff>266700</xdr:rowOff>
    </xdr:to>
    <xdr:sp macro="" textlink="">
      <xdr:nvSpPr>
        <xdr:cNvPr id="73" name="วงรี 72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/>
      </xdr:nvSpPr>
      <xdr:spPr>
        <a:xfrm>
          <a:off x="2080260" y="10564177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399</xdr:row>
      <xdr:rowOff>38100</xdr:rowOff>
    </xdr:from>
    <xdr:to>
      <xdr:col>2</xdr:col>
      <xdr:colOff>746760</xdr:colOff>
      <xdr:row>399</xdr:row>
      <xdr:rowOff>266700</xdr:rowOff>
    </xdr:to>
    <xdr:sp macro="" textlink="">
      <xdr:nvSpPr>
        <xdr:cNvPr id="74" name="วงรี 7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/>
      </xdr:nvSpPr>
      <xdr:spPr>
        <a:xfrm>
          <a:off x="2080260" y="10594657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411</xdr:row>
      <xdr:rowOff>38100</xdr:rowOff>
    </xdr:from>
    <xdr:to>
      <xdr:col>2</xdr:col>
      <xdr:colOff>746760</xdr:colOff>
      <xdr:row>411</xdr:row>
      <xdr:rowOff>266700</xdr:rowOff>
    </xdr:to>
    <xdr:sp macro="" textlink="">
      <xdr:nvSpPr>
        <xdr:cNvPr id="75" name="วงรี 74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/>
      </xdr:nvSpPr>
      <xdr:spPr>
        <a:xfrm>
          <a:off x="2080260" y="10716577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412</xdr:row>
      <xdr:rowOff>38100</xdr:rowOff>
    </xdr:from>
    <xdr:to>
      <xdr:col>2</xdr:col>
      <xdr:colOff>746760</xdr:colOff>
      <xdr:row>412</xdr:row>
      <xdr:rowOff>266700</xdr:rowOff>
    </xdr:to>
    <xdr:sp macro="" textlink="">
      <xdr:nvSpPr>
        <xdr:cNvPr id="76" name="วงรี 7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/>
      </xdr:nvSpPr>
      <xdr:spPr>
        <a:xfrm>
          <a:off x="2080260" y="10747057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495300</xdr:colOff>
      <xdr:row>206</xdr:row>
      <xdr:rowOff>30480</xdr:rowOff>
    </xdr:from>
    <xdr:to>
      <xdr:col>1</xdr:col>
      <xdr:colOff>723900</xdr:colOff>
      <xdr:row>206</xdr:row>
      <xdr:rowOff>259080</xdr:rowOff>
    </xdr:to>
    <xdr:sp macro="" textlink="">
      <xdr:nvSpPr>
        <xdr:cNvPr id="56" name="วงรี 5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/>
      </xdr:nvSpPr>
      <xdr:spPr>
        <a:xfrm>
          <a:off x="1211580" y="5496306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1</xdr:col>
      <xdr:colOff>502920</xdr:colOff>
      <xdr:row>207</xdr:row>
      <xdr:rowOff>30480</xdr:rowOff>
    </xdr:from>
    <xdr:to>
      <xdr:col>1</xdr:col>
      <xdr:colOff>731520</xdr:colOff>
      <xdr:row>207</xdr:row>
      <xdr:rowOff>259080</xdr:rowOff>
    </xdr:to>
    <xdr:sp macro="" textlink="">
      <xdr:nvSpPr>
        <xdr:cNvPr id="60" name="วงรี 5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/>
      </xdr:nvSpPr>
      <xdr:spPr>
        <a:xfrm>
          <a:off x="1219200" y="5524500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510540</xdr:colOff>
      <xdr:row>333</xdr:row>
      <xdr:rowOff>53340</xdr:rowOff>
    </xdr:from>
    <xdr:to>
      <xdr:col>2</xdr:col>
      <xdr:colOff>739140</xdr:colOff>
      <xdr:row>333</xdr:row>
      <xdr:rowOff>281940</xdr:rowOff>
    </xdr:to>
    <xdr:sp macro="" textlink="">
      <xdr:nvSpPr>
        <xdr:cNvPr id="65" name="วงรี 64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/>
      </xdr:nvSpPr>
      <xdr:spPr>
        <a:xfrm>
          <a:off x="2011680" y="9421368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495300</xdr:colOff>
      <xdr:row>334</xdr:row>
      <xdr:rowOff>60960</xdr:rowOff>
    </xdr:from>
    <xdr:to>
      <xdr:col>2</xdr:col>
      <xdr:colOff>723900</xdr:colOff>
      <xdr:row>334</xdr:row>
      <xdr:rowOff>289560</xdr:rowOff>
    </xdr:to>
    <xdr:sp macro="" textlink="">
      <xdr:nvSpPr>
        <xdr:cNvPr id="77" name="วงรี 76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/>
      </xdr:nvSpPr>
      <xdr:spPr>
        <a:xfrm>
          <a:off x="1996440" y="9452610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510540</xdr:colOff>
      <xdr:row>326</xdr:row>
      <xdr:rowOff>32385</xdr:rowOff>
    </xdr:from>
    <xdr:to>
      <xdr:col>2</xdr:col>
      <xdr:colOff>739140</xdr:colOff>
      <xdr:row>326</xdr:row>
      <xdr:rowOff>260985</xdr:rowOff>
    </xdr:to>
    <xdr:sp macro="" textlink="">
      <xdr:nvSpPr>
        <xdr:cNvPr id="78" name="วงรี 77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/>
      </xdr:nvSpPr>
      <xdr:spPr>
        <a:xfrm>
          <a:off x="2011680" y="9267634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510540</xdr:colOff>
      <xdr:row>327</xdr:row>
      <xdr:rowOff>47625</xdr:rowOff>
    </xdr:from>
    <xdr:to>
      <xdr:col>2</xdr:col>
      <xdr:colOff>739140</xdr:colOff>
      <xdr:row>327</xdr:row>
      <xdr:rowOff>276225</xdr:rowOff>
    </xdr:to>
    <xdr:sp macro="" textlink="">
      <xdr:nvSpPr>
        <xdr:cNvPr id="79" name="วงรี 78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/>
      </xdr:nvSpPr>
      <xdr:spPr>
        <a:xfrm>
          <a:off x="2011680" y="9299638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340</xdr:row>
      <xdr:rowOff>49530</xdr:rowOff>
    </xdr:from>
    <xdr:to>
      <xdr:col>2</xdr:col>
      <xdr:colOff>746760</xdr:colOff>
      <xdr:row>340</xdr:row>
      <xdr:rowOff>278130</xdr:rowOff>
    </xdr:to>
    <xdr:sp macro="" textlink="">
      <xdr:nvSpPr>
        <xdr:cNvPr id="80" name="วงรี 79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/>
      </xdr:nvSpPr>
      <xdr:spPr>
        <a:xfrm>
          <a:off x="2019300" y="9696831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510540</xdr:colOff>
      <xdr:row>343</xdr:row>
      <xdr:rowOff>34290</xdr:rowOff>
    </xdr:from>
    <xdr:to>
      <xdr:col>2</xdr:col>
      <xdr:colOff>739140</xdr:colOff>
      <xdr:row>343</xdr:row>
      <xdr:rowOff>262890</xdr:rowOff>
    </xdr:to>
    <xdr:sp macro="" textlink="">
      <xdr:nvSpPr>
        <xdr:cNvPr id="81" name="วงรี 80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/>
      </xdr:nvSpPr>
      <xdr:spPr>
        <a:xfrm>
          <a:off x="2011680" y="9786747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502920</xdr:colOff>
      <xdr:row>344</xdr:row>
      <xdr:rowOff>26670</xdr:rowOff>
    </xdr:from>
    <xdr:to>
      <xdr:col>2</xdr:col>
      <xdr:colOff>731520</xdr:colOff>
      <xdr:row>344</xdr:row>
      <xdr:rowOff>255270</xdr:rowOff>
    </xdr:to>
    <xdr:sp macro="" textlink="">
      <xdr:nvSpPr>
        <xdr:cNvPr id="82" name="วงรี 81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/>
      </xdr:nvSpPr>
      <xdr:spPr>
        <a:xfrm>
          <a:off x="2004060" y="9816465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358</xdr:row>
      <xdr:rowOff>55245</xdr:rowOff>
    </xdr:from>
    <xdr:to>
      <xdr:col>2</xdr:col>
      <xdr:colOff>746760</xdr:colOff>
      <xdr:row>358</xdr:row>
      <xdr:rowOff>283845</xdr:rowOff>
    </xdr:to>
    <xdr:sp macro="" textlink="">
      <xdr:nvSpPr>
        <xdr:cNvPr id="83" name="วงรี 82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/>
      </xdr:nvSpPr>
      <xdr:spPr>
        <a:xfrm>
          <a:off x="2019300" y="10062400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510540</xdr:colOff>
      <xdr:row>370</xdr:row>
      <xdr:rowOff>36195</xdr:rowOff>
    </xdr:from>
    <xdr:to>
      <xdr:col>2</xdr:col>
      <xdr:colOff>739140</xdr:colOff>
      <xdr:row>370</xdr:row>
      <xdr:rowOff>264795</xdr:rowOff>
    </xdr:to>
    <xdr:sp macro="" textlink="">
      <xdr:nvSpPr>
        <xdr:cNvPr id="84" name="วงรี 83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011680" y="10245661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372</xdr:row>
      <xdr:rowOff>43815</xdr:rowOff>
    </xdr:from>
    <xdr:to>
      <xdr:col>2</xdr:col>
      <xdr:colOff>746760</xdr:colOff>
      <xdr:row>372</xdr:row>
      <xdr:rowOff>272415</xdr:rowOff>
    </xdr:to>
    <xdr:sp macro="" textlink="">
      <xdr:nvSpPr>
        <xdr:cNvPr id="85" name="วงรี 84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/>
      </xdr:nvSpPr>
      <xdr:spPr>
        <a:xfrm>
          <a:off x="2019300" y="10307383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373</xdr:row>
      <xdr:rowOff>51435</xdr:rowOff>
    </xdr:from>
    <xdr:to>
      <xdr:col>2</xdr:col>
      <xdr:colOff>746760</xdr:colOff>
      <xdr:row>373</xdr:row>
      <xdr:rowOff>280035</xdr:rowOff>
    </xdr:to>
    <xdr:sp macro="" textlink="">
      <xdr:nvSpPr>
        <xdr:cNvPr id="86" name="วงรี 85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/>
      </xdr:nvSpPr>
      <xdr:spPr>
        <a:xfrm>
          <a:off x="2019300" y="10338625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385</xdr:row>
      <xdr:rowOff>51435</xdr:rowOff>
    </xdr:from>
    <xdr:to>
      <xdr:col>2</xdr:col>
      <xdr:colOff>746760</xdr:colOff>
      <xdr:row>385</xdr:row>
      <xdr:rowOff>280035</xdr:rowOff>
    </xdr:to>
    <xdr:sp macro="" textlink="">
      <xdr:nvSpPr>
        <xdr:cNvPr id="87" name="วงรี 86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019300" y="10521505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510540</xdr:colOff>
      <xdr:row>386</xdr:row>
      <xdr:rowOff>51435</xdr:rowOff>
    </xdr:from>
    <xdr:to>
      <xdr:col>2</xdr:col>
      <xdr:colOff>739140</xdr:colOff>
      <xdr:row>386</xdr:row>
      <xdr:rowOff>280035</xdr:rowOff>
    </xdr:to>
    <xdr:sp macro="" textlink="">
      <xdr:nvSpPr>
        <xdr:cNvPr id="88" name="วงรี 87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/>
      </xdr:nvSpPr>
      <xdr:spPr>
        <a:xfrm>
          <a:off x="2011680" y="10551985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400</xdr:row>
      <xdr:rowOff>43815</xdr:rowOff>
    </xdr:from>
    <xdr:to>
      <xdr:col>2</xdr:col>
      <xdr:colOff>746760</xdr:colOff>
      <xdr:row>400</xdr:row>
      <xdr:rowOff>272415</xdr:rowOff>
    </xdr:to>
    <xdr:sp macro="" textlink="">
      <xdr:nvSpPr>
        <xdr:cNvPr id="89" name="วงรี 88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/>
      </xdr:nvSpPr>
      <xdr:spPr>
        <a:xfrm>
          <a:off x="2019300" y="10795063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518160</xdr:colOff>
      <xdr:row>401</xdr:row>
      <xdr:rowOff>28575</xdr:rowOff>
    </xdr:from>
    <xdr:to>
      <xdr:col>2</xdr:col>
      <xdr:colOff>746760</xdr:colOff>
      <xdr:row>401</xdr:row>
      <xdr:rowOff>257175</xdr:rowOff>
    </xdr:to>
    <xdr:sp macro="" textlink="">
      <xdr:nvSpPr>
        <xdr:cNvPr id="90" name="วงรี 89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019300" y="10824019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525780</xdr:colOff>
      <xdr:row>402</xdr:row>
      <xdr:rowOff>28575</xdr:rowOff>
    </xdr:from>
    <xdr:to>
      <xdr:col>2</xdr:col>
      <xdr:colOff>754380</xdr:colOff>
      <xdr:row>402</xdr:row>
      <xdr:rowOff>257175</xdr:rowOff>
    </xdr:to>
    <xdr:sp macro="" textlink="">
      <xdr:nvSpPr>
        <xdr:cNvPr id="91" name="วงรี 90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/>
      </xdr:nvSpPr>
      <xdr:spPr>
        <a:xfrm>
          <a:off x="2026920" y="10854499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447675</xdr:colOff>
      <xdr:row>504</xdr:row>
      <xdr:rowOff>19050</xdr:rowOff>
    </xdr:from>
    <xdr:to>
      <xdr:col>2</xdr:col>
      <xdr:colOff>676275</xdr:colOff>
      <xdr:row>504</xdr:row>
      <xdr:rowOff>247650</xdr:rowOff>
    </xdr:to>
    <xdr:sp macro="" textlink="">
      <xdr:nvSpPr>
        <xdr:cNvPr id="64" name="วงรี 63">
          <a:extLst>
            <a:ext uri="{FF2B5EF4-FFF2-40B4-BE49-F238E27FC236}">
              <a16:creationId xmlns="" xmlns:a16="http://schemas.microsoft.com/office/drawing/2014/main" id="{260B0C9A-89BA-4F4B-AABB-43CADB80653D}"/>
            </a:ext>
          </a:extLst>
        </xdr:cNvPr>
        <xdr:cNvSpPr/>
      </xdr:nvSpPr>
      <xdr:spPr>
        <a:xfrm>
          <a:off x="1948815" y="5046345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457200</xdr:colOff>
      <xdr:row>505</xdr:row>
      <xdr:rowOff>19050</xdr:rowOff>
    </xdr:from>
    <xdr:to>
      <xdr:col>2</xdr:col>
      <xdr:colOff>685800</xdr:colOff>
      <xdr:row>505</xdr:row>
      <xdr:rowOff>247650</xdr:rowOff>
    </xdr:to>
    <xdr:sp macro="" textlink="">
      <xdr:nvSpPr>
        <xdr:cNvPr id="92" name="วงรี 91">
          <a:extLst>
            <a:ext uri="{FF2B5EF4-FFF2-40B4-BE49-F238E27FC236}">
              <a16:creationId xmlns="" xmlns:a16="http://schemas.microsoft.com/office/drawing/2014/main" id="{EDD632EF-4133-4EC8-B291-1501F1950D95}"/>
            </a:ext>
          </a:extLst>
        </xdr:cNvPr>
        <xdr:cNvSpPr/>
      </xdr:nvSpPr>
      <xdr:spPr>
        <a:xfrm>
          <a:off x="1958340" y="5076825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457200</xdr:colOff>
      <xdr:row>506</xdr:row>
      <xdr:rowOff>28575</xdr:rowOff>
    </xdr:from>
    <xdr:to>
      <xdr:col>2</xdr:col>
      <xdr:colOff>685800</xdr:colOff>
      <xdr:row>506</xdr:row>
      <xdr:rowOff>257175</xdr:rowOff>
    </xdr:to>
    <xdr:sp macro="" textlink="">
      <xdr:nvSpPr>
        <xdr:cNvPr id="93" name="วงรี 92">
          <a:extLst>
            <a:ext uri="{FF2B5EF4-FFF2-40B4-BE49-F238E27FC236}">
              <a16:creationId xmlns="" xmlns:a16="http://schemas.microsoft.com/office/drawing/2014/main" id="{568B6F6E-5EBF-4009-BE21-88585500AC6C}"/>
            </a:ext>
          </a:extLst>
        </xdr:cNvPr>
        <xdr:cNvSpPr/>
      </xdr:nvSpPr>
      <xdr:spPr>
        <a:xfrm>
          <a:off x="1958340" y="5108257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447675</xdr:colOff>
      <xdr:row>503</xdr:row>
      <xdr:rowOff>19050</xdr:rowOff>
    </xdr:from>
    <xdr:to>
      <xdr:col>2</xdr:col>
      <xdr:colOff>676275</xdr:colOff>
      <xdr:row>503</xdr:row>
      <xdr:rowOff>247650</xdr:rowOff>
    </xdr:to>
    <xdr:sp macro="" textlink="">
      <xdr:nvSpPr>
        <xdr:cNvPr id="94" name="วงรี 93">
          <a:extLst>
            <a:ext uri="{FF2B5EF4-FFF2-40B4-BE49-F238E27FC236}">
              <a16:creationId xmlns="" xmlns:a16="http://schemas.microsoft.com/office/drawing/2014/main" id="{778C0867-4813-4034-8129-766B8C1570CA}"/>
            </a:ext>
          </a:extLst>
        </xdr:cNvPr>
        <xdr:cNvSpPr/>
      </xdr:nvSpPr>
      <xdr:spPr>
        <a:xfrm>
          <a:off x="1948815" y="5015865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457200</xdr:colOff>
      <xdr:row>504</xdr:row>
      <xdr:rowOff>19050</xdr:rowOff>
    </xdr:from>
    <xdr:to>
      <xdr:col>2</xdr:col>
      <xdr:colOff>685800</xdr:colOff>
      <xdr:row>504</xdr:row>
      <xdr:rowOff>247650</xdr:rowOff>
    </xdr:to>
    <xdr:sp macro="" textlink="">
      <xdr:nvSpPr>
        <xdr:cNvPr id="95" name="วงรี 94">
          <a:extLst>
            <a:ext uri="{FF2B5EF4-FFF2-40B4-BE49-F238E27FC236}">
              <a16:creationId xmlns="" xmlns:a16="http://schemas.microsoft.com/office/drawing/2014/main" id="{198F3D9B-4258-46C1-A4FE-27A7F0375499}"/>
            </a:ext>
          </a:extLst>
        </xdr:cNvPr>
        <xdr:cNvSpPr/>
      </xdr:nvSpPr>
      <xdr:spPr>
        <a:xfrm>
          <a:off x="1958340" y="5046345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457200</xdr:colOff>
      <xdr:row>505</xdr:row>
      <xdr:rowOff>28575</xdr:rowOff>
    </xdr:from>
    <xdr:to>
      <xdr:col>2</xdr:col>
      <xdr:colOff>685800</xdr:colOff>
      <xdr:row>505</xdr:row>
      <xdr:rowOff>257175</xdr:rowOff>
    </xdr:to>
    <xdr:sp macro="" textlink="">
      <xdr:nvSpPr>
        <xdr:cNvPr id="96" name="วงรี 95">
          <a:extLst>
            <a:ext uri="{FF2B5EF4-FFF2-40B4-BE49-F238E27FC236}">
              <a16:creationId xmlns="" xmlns:a16="http://schemas.microsoft.com/office/drawing/2014/main" id="{BE1C6DD6-711F-485F-A089-D493DEC6BC6E}"/>
            </a:ext>
          </a:extLst>
        </xdr:cNvPr>
        <xdr:cNvSpPr/>
      </xdr:nvSpPr>
      <xdr:spPr>
        <a:xfrm>
          <a:off x="1958340" y="50777775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457200</xdr:colOff>
      <xdr:row>506</xdr:row>
      <xdr:rowOff>38100</xdr:rowOff>
    </xdr:from>
    <xdr:to>
      <xdr:col>2</xdr:col>
      <xdr:colOff>685800</xdr:colOff>
      <xdr:row>506</xdr:row>
      <xdr:rowOff>266700</xdr:rowOff>
    </xdr:to>
    <xdr:sp macro="" textlink="">
      <xdr:nvSpPr>
        <xdr:cNvPr id="97" name="วงรี 96">
          <a:extLst>
            <a:ext uri="{FF2B5EF4-FFF2-40B4-BE49-F238E27FC236}">
              <a16:creationId xmlns="" xmlns:a16="http://schemas.microsoft.com/office/drawing/2014/main" id="{5B53B5F8-AEF4-4573-AA14-5112EE7ED70D}"/>
            </a:ext>
          </a:extLst>
        </xdr:cNvPr>
        <xdr:cNvSpPr/>
      </xdr:nvSpPr>
      <xdr:spPr>
        <a:xfrm>
          <a:off x="1958340" y="5109210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2</xdr:col>
      <xdr:colOff>449580</xdr:colOff>
      <xdr:row>507</xdr:row>
      <xdr:rowOff>22860</xdr:rowOff>
    </xdr:from>
    <xdr:to>
      <xdr:col>2</xdr:col>
      <xdr:colOff>678180</xdr:colOff>
      <xdr:row>507</xdr:row>
      <xdr:rowOff>251460</xdr:rowOff>
    </xdr:to>
    <xdr:sp macro="" textlink="">
      <xdr:nvSpPr>
        <xdr:cNvPr id="98" name="วงรี 97">
          <a:extLst>
            <a:ext uri="{FF2B5EF4-FFF2-40B4-BE49-F238E27FC236}">
              <a16:creationId xmlns="" xmlns:a16="http://schemas.microsoft.com/office/drawing/2014/main" id="{EDF5E55E-A4A8-41EB-A006-FC273453F3BC}"/>
            </a:ext>
          </a:extLst>
        </xdr:cNvPr>
        <xdr:cNvSpPr/>
      </xdr:nvSpPr>
      <xdr:spPr>
        <a:xfrm>
          <a:off x="1950720" y="51381660"/>
          <a:ext cx="228600" cy="2286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23103</xdr:colOff>
      <xdr:row>10</xdr:row>
      <xdr:rowOff>125805</xdr:rowOff>
    </xdr:from>
    <xdr:to>
      <xdr:col>15</xdr:col>
      <xdr:colOff>530166</xdr:colOff>
      <xdr:row>40</xdr:row>
      <xdr:rowOff>35944</xdr:rowOff>
    </xdr:to>
    <xdr:graphicFrame macro="">
      <xdr:nvGraphicFramePr>
        <xdr:cNvPr id="5" name="แผนภูมิ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13"/>
  <sheetViews>
    <sheetView view="pageLayout" topLeftCell="A229" zoomScale="85" zoomScaleNormal="100" zoomScaleSheetLayoutView="100" zoomScalePageLayoutView="85" workbookViewId="0">
      <selection activeCell="D7" sqref="D7"/>
    </sheetView>
  </sheetViews>
  <sheetFormatPr defaultRowHeight="21"/>
  <cols>
    <col min="1" max="1" width="10.44140625" style="2" customWidth="1"/>
    <col min="2" max="2" width="11.44140625" style="2" customWidth="1"/>
    <col min="3" max="3" width="11.21875" style="2" customWidth="1"/>
    <col min="4" max="4" width="7" style="2" customWidth="1"/>
    <col min="5" max="5" width="32.5546875" style="2" customWidth="1"/>
    <col min="6" max="6" width="19.6640625" style="2" customWidth="1"/>
    <col min="7" max="7" width="8.5546875" style="89" customWidth="1"/>
    <col min="8" max="8" width="10.44140625" style="2" customWidth="1"/>
    <col min="9" max="10" width="9.109375" style="18"/>
    <col min="11" max="249" width="9.109375" style="429"/>
    <col min="250" max="250" width="12" style="429" customWidth="1"/>
    <col min="251" max="252" width="11.44140625" style="429" customWidth="1"/>
    <col min="253" max="253" width="5.5546875" style="429" customWidth="1"/>
    <col min="254" max="254" width="37.33203125" style="429" customWidth="1"/>
    <col min="255" max="255" width="19.44140625" style="429" customWidth="1"/>
    <col min="256" max="256" width="9.44140625" style="429" customWidth="1"/>
    <col min="257" max="257" width="6.88671875" style="429" customWidth="1"/>
    <col min="258" max="505" width="9.109375" style="429"/>
    <col min="506" max="506" width="12" style="429" customWidth="1"/>
    <col min="507" max="508" width="11.44140625" style="429" customWidth="1"/>
    <col min="509" max="509" width="5.5546875" style="429" customWidth="1"/>
    <col min="510" max="510" width="37.33203125" style="429" customWidth="1"/>
    <col min="511" max="511" width="19.44140625" style="429" customWidth="1"/>
    <col min="512" max="512" width="9.44140625" style="429" customWidth="1"/>
    <col min="513" max="513" width="6.88671875" style="429" customWidth="1"/>
    <col min="514" max="761" width="9.109375" style="429"/>
    <col min="762" max="762" width="12" style="429" customWidth="1"/>
    <col min="763" max="764" width="11.44140625" style="429" customWidth="1"/>
    <col min="765" max="765" width="5.5546875" style="429" customWidth="1"/>
    <col min="766" max="766" width="37.33203125" style="429" customWidth="1"/>
    <col min="767" max="767" width="19.44140625" style="429" customWidth="1"/>
    <col min="768" max="768" width="9.44140625" style="429" customWidth="1"/>
    <col min="769" max="769" width="6.88671875" style="429" customWidth="1"/>
    <col min="770" max="1017" width="9.109375" style="429"/>
    <col min="1018" max="1018" width="12" style="429" customWidth="1"/>
    <col min="1019" max="1020" width="11.44140625" style="429" customWidth="1"/>
    <col min="1021" max="1021" width="5.5546875" style="429" customWidth="1"/>
    <col min="1022" max="1022" width="37.33203125" style="429" customWidth="1"/>
    <col min="1023" max="1023" width="19.44140625" style="429" customWidth="1"/>
    <col min="1024" max="1024" width="9.44140625" style="429" customWidth="1"/>
    <col min="1025" max="1025" width="6.88671875" style="429" customWidth="1"/>
    <col min="1026" max="1273" width="9.109375" style="429"/>
    <col min="1274" max="1274" width="12" style="429" customWidth="1"/>
    <col min="1275" max="1276" width="11.44140625" style="429" customWidth="1"/>
    <col min="1277" max="1277" width="5.5546875" style="429" customWidth="1"/>
    <col min="1278" max="1278" width="37.33203125" style="429" customWidth="1"/>
    <col min="1279" max="1279" width="19.44140625" style="429" customWidth="1"/>
    <col min="1280" max="1280" width="9.44140625" style="429" customWidth="1"/>
    <col min="1281" max="1281" width="6.88671875" style="429" customWidth="1"/>
    <col min="1282" max="1529" width="9.109375" style="429"/>
    <col min="1530" max="1530" width="12" style="429" customWidth="1"/>
    <col min="1531" max="1532" width="11.44140625" style="429" customWidth="1"/>
    <col min="1533" max="1533" width="5.5546875" style="429" customWidth="1"/>
    <col min="1534" max="1534" width="37.33203125" style="429" customWidth="1"/>
    <col min="1535" max="1535" width="19.44140625" style="429" customWidth="1"/>
    <col min="1536" max="1536" width="9.44140625" style="429" customWidth="1"/>
    <col min="1537" max="1537" width="6.88671875" style="429" customWidth="1"/>
    <col min="1538" max="1785" width="9.109375" style="429"/>
    <col min="1786" max="1786" width="12" style="429" customWidth="1"/>
    <col min="1787" max="1788" width="11.44140625" style="429" customWidth="1"/>
    <col min="1789" max="1789" width="5.5546875" style="429" customWidth="1"/>
    <col min="1790" max="1790" width="37.33203125" style="429" customWidth="1"/>
    <col min="1791" max="1791" width="19.44140625" style="429" customWidth="1"/>
    <col min="1792" max="1792" width="9.44140625" style="429" customWidth="1"/>
    <col min="1793" max="1793" width="6.88671875" style="429" customWidth="1"/>
    <col min="1794" max="2041" width="9.109375" style="429"/>
    <col min="2042" max="2042" width="12" style="429" customWidth="1"/>
    <col min="2043" max="2044" width="11.44140625" style="429" customWidth="1"/>
    <col min="2045" max="2045" width="5.5546875" style="429" customWidth="1"/>
    <col min="2046" max="2046" width="37.33203125" style="429" customWidth="1"/>
    <col min="2047" max="2047" width="19.44140625" style="429" customWidth="1"/>
    <col min="2048" max="2048" width="9.44140625" style="429" customWidth="1"/>
    <col min="2049" max="2049" width="6.88671875" style="429" customWidth="1"/>
    <col min="2050" max="2297" width="9.109375" style="429"/>
    <col min="2298" max="2298" width="12" style="429" customWidth="1"/>
    <col min="2299" max="2300" width="11.44140625" style="429" customWidth="1"/>
    <col min="2301" max="2301" width="5.5546875" style="429" customWidth="1"/>
    <col min="2302" max="2302" width="37.33203125" style="429" customWidth="1"/>
    <col min="2303" max="2303" width="19.44140625" style="429" customWidth="1"/>
    <col min="2304" max="2304" width="9.44140625" style="429" customWidth="1"/>
    <col min="2305" max="2305" width="6.88671875" style="429" customWidth="1"/>
    <col min="2306" max="2553" width="9.109375" style="429"/>
    <col min="2554" max="2554" width="12" style="429" customWidth="1"/>
    <col min="2555" max="2556" width="11.44140625" style="429" customWidth="1"/>
    <col min="2557" max="2557" width="5.5546875" style="429" customWidth="1"/>
    <col min="2558" max="2558" width="37.33203125" style="429" customWidth="1"/>
    <col min="2559" max="2559" width="19.44140625" style="429" customWidth="1"/>
    <col min="2560" max="2560" width="9.44140625" style="429" customWidth="1"/>
    <col min="2561" max="2561" width="6.88671875" style="429" customWidth="1"/>
    <col min="2562" max="2809" width="9.109375" style="429"/>
    <col min="2810" max="2810" width="12" style="429" customWidth="1"/>
    <col min="2811" max="2812" width="11.44140625" style="429" customWidth="1"/>
    <col min="2813" max="2813" width="5.5546875" style="429" customWidth="1"/>
    <col min="2814" max="2814" width="37.33203125" style="429" customWidth="1"/>
    <col min="2815" max="2815" width="19.44140625" style="429" customWidth="1"/>
    <col min="2816" max="2816" width="9.44140625" style="429" customWidth="1"/>
    <col min="2817" max="2817" width="6.88671875" style="429" customWidth="1"/>
    <col min="2818" max="3065" width="9.109375" style="429"/>
    <col min="3066" max="3066" width="12" style="429" customWidth="1"/>
    <col min="3067" max="3068" width="11.44140625" style="429" customWidth="1"/>
    <col min="3069" max="3069" width="5.5546875" style="429" customWidth="1"/>
    <col min="3070" max="3070" width="37.33203125" style="429" customWidth="1"/>
    <col min="3071" max="3071" width="19.44140625" style="429" customWidth="1"/>
    <col min="3072" max="3072" width="9.44140625" style="429" customWidth="1"/>
    <col min="3073" max="3073" width="6.88671875" style="429" customWidth="1"/>
    <col min="3074" max="3321" width="9.109375" style="429"/>
    <col min="3322" max="3322" width="12" style="429" customWidth="1"/>
    <col min="3323" max="3324" width="11.44140625" style="429" customWidth="1"/>
    <col min="3325" max="3325" width="5.5546875" style="429" customWidth="1"/>
    <col min="3326" max="3326" width="37.33203125" style="429" customWidth="1"/>
    <col min="3327" max="3327" width="19.44140625" style="429" customWidth="1"/>
    <col min="3328" max="3328" width="9.44140625" style="429" customWidth="1"/>
    <col min="3329" max="3329" width="6.88671875" style="429" customWidth="1"/>
    <col min="3330" max="3577" width="9.109375" style="429"/>
    <col min="3578" max="3578" width="12" style="429" customWidth="1"/>
    <col min="3579" max="3580" width="11.44140625" style="429" customWidth="1"/>
    <col min="3581" max="3581" width="5.5546875" style="429" customWidth="1"/>
    <col min="3582" max="3582" width="37.33203125" style="429" customWidth="1"/>
    <col min="3583" max="3583" width="19.44140625" style="429" customWidth="1"/>
    <col min="3584" max="3584" width="9.44140625" style="429" customWidth="1"/>
    <col min="3585" max="3585" width="6.88671875" style="429" customWidth="1"/>
    <col min="3586" max="3833" width="9.109375" style="429"/>
    <col min="3834" max="3834" width="12" style="429" customWidth="1"/>
    <col min="3835" max="3836" width="11.44140625" style="429" customWidth="1"/>
    <col min="3837" max="3837" width="5.5546875" style="429" customWidth="1"/>
    <col min="3838" max="3838" width="37.33203125" style="429" customWidth="1"/>
    <col min="3839" max="3839" width="19.44140625" style="429" customWidth="1"/>
    <col min="3840" max="3840" width="9.44140625" style="429" customWidth="1"/>
    <col min="3841" max="3841" width="6.88671875" style="429" customWidth="1"/>
    <col min="3842" max="4089" width="9.109375" style="429"/>
    <col min="4090" max="4090" width="12" style="429" customWidth="1"/>
    <col min="4091" max="4092" width="11.44140625" style="429" customWidth="1"/>
    <col min="4093" max="4093" width="5.5546875" style="429" customWidth="1"/>
    <col min="4094" max="4094" width="37.33203125" style="429" customWidth="1"/>
    <col min="4095" max="4095" width="19.44140625" style="429" customWidth="1"/>
    <col min="4096" max="4096" width="9.44140625" style="429" customWidth="1"/>
    <col min="4097" max="4097" width="6.88671875" style="429" customWidth="1"/>
    <col min="4098" max="4345" width="9.109375" style="429"/>
    <col min="4346" max="4346" width="12" style="429" customWidth="1"/>
    <col min="4347" max="4348" width="11.44140625" style="429" customWidth="1"/>
    <col min="4349" max="4349" width="5.5546875" style="429" customWidth="1"/>
    <col min="4350" max="4350" width="37.33203125" style="429" customWidth="1"/>
    <col min="4351" max="4351" width="19.44140625" style="429" customWidth="1"/>
    <col min="4352" max="4352" width="9.44140625" style="429" customWidth="1"/>
    <col min="4353" max="4353" width="6.88671875" style="429" customWidth="1"/>
    <col min="4354" max="4601" width="9.109375" style="429"/>
    <col min="4602" max="4602" width="12" style="429" customWidth="1"/>
    <col min="4603" max="4604" width="11.44140625" style="429" customWidth="1"/>
    <col min="4605" max="4605" width="5.5546875" style="429" customWidth="1"/>
    <col min="4606" max="4606" width="37.33203125" style="429" customWidth="1"/>
    <col min="4607" max="4607" width="19.44140625" style="429" customWidth="1"/>
    <col min="4608" max="4608" width="9.44140625" style="429" customWidth="1"/>
    <col min="4609" max="4609" width="6.88671875" style="429" customWidth="1"/>
    <col min="4610" max="4857" width="9.109375" style="429"/>
    <col min="4858" max="4858" width="12" style="429" customWidth="1"/>
    <col min="4859" max="4860" width="11.44140625" style="429" customWidth="1"/>
    <col min="4861" max="4861" width="5.5546875" style="429" customWidth="1"/>
    <col min="4862" max="4862" width="37.33203125" style="429" customWidth="1"/>
    <col min="4863" max="4863" width="19.44140625" style="429" customWidth="1"/>
    <col min="4864" max="4864" width="9.44140625" style="429" customWidth="1"/>
    <col min="4865" max="4865" width="6.88671875" style="429" customWidth="1"/>
    <col min="4866" max="5113" width="9.109375" style="429"/>
    <col min="5114" max="5114" width="12" style="429" customWidth="1"/>
    <col min="5115" max="5116" width="11.44140625" style="429" customWidth="1"/>
    <col min="5117" max="5117" width="5.5546875" style="429" customWidth="1"/>
    <col min="5118" max="5118" width="37.33203125" style="429" customWidth="1"/>
    <col min="5119" max="5119" width="19.44140625" style="429" customWidth="1"/>
    <col min="5120" max="5120" width="9.44140625" style="429" customWidth="1"/>
    <col min="5121" max="5121" width="6.88671875" style="429" customWidth="1"/>
    <col min="5122" max="5369" width="9.109375" style="429"/>
    <col min="5370" max="5370" width="12" style="429" customWidth="1"/>
    <col min="5371" max="5372" width="11.44140625" style="429" customWidth="1"/>
    <col min="5373" max="5373" width="5.5546875" style="429" customWidth="1"/>
    <col min="5374" max="5374" width="37.33203125" style="429" customWidth="1"/>
    <col min="5375" max="5375" width="19.44140625" style="429" customWidth="1"/>
    <col min="5376" max="5376" width="9.44140625" style="429" customWidth="1"/>
    <col min="5377" max="5377" width="6.88671875" style="429" customWidth="1"/>
    <col min="5378" max="5625" width="9.109375" style="429"/>
    <col min="5626" max="5626" width="12" style="429" customWidth="1"/>
    <col min="5627" max="5628" width="11.44140625" style="429" customWidth="1"/>
    <col min="5629" max="5629" width="5.5546875" style="429" customWidth="1"/>
    <col min="5630" max="5630" width="37.33203125" style="429" customWidth="1"/>
    <col min="5631" max="5631" width="19.44140625" style="429" customWidth="1"/>
    <col min="5632" max="5632" width="9.44140625" style="429" customWidth="1"/>
    <col min="5633" max="5633" width="6.88671875" style="429" customWidth="1"/>
    <col min="5634" max="5881" width="9.109375" style="429"/>
    <col min="5882" max="5882" width="12" style="429" customWidth="1"/>
    <col min="5883" max="5884" width="11.44140625" style="429" customWidth="1"/>
    <col min="5885" max="5885" width="5.5546875" style="429" customWidth="1"/>
    <col min="5886" max="5886" width="37.33203125" style="429" customWidth="1"/>
    <col min="5887" max="5887" width="19.44140625" style="429" customWidth="1"/>
    <col min="5888" max="5888" width="9.44140625" style="429" customWidth="1"/>
    <col min="5889" max="5889" width="6.88671875" style="429" customWidth="1"/>
    <col min="5890" max="6137" width="9.109375" style="429"/>
    <col min="6138" max="6138" width="12" style="429" customWidth="1"/>
    <col min="6139" max="6140" width="11.44140625" style="429" customWidth="1"/>
    <col min="6141" max="6141" width="5.5546875" style="429" customWidth="1"/>
    <col min="6142" max="6142" width="37.33203125" style="429" customWidth="1"/>
    <col min="6143" max="6143" width="19.44140625" style="429" customWidth="1"/>
    <col min="6144" max="6144" width="9.44140625" style="429" customWidth="1"/>
    <col min="6145" max="6145" width="6.88671875" style="429" customWidth="1"/>
    <col min="6146" max="6393" width="9.109375" style="429"/>
    <col min="6394" max="6394" width="12" style="429" customWidth="1"/>
    <col min="6395" max="6396" width="11.44140625" style="429" customWidth="1"/>
    <col min="6397" max="6397" width="5.5546875" style="429" customWidth="1"/>
    <col min="6398" max="6398" width="37.33203125" style="429" customWidth="1"/>
    <col min="6399" max="6399" width="19.44140625" style="429" customWidth="1"/>
    <col min="6400" max="6400" width="9.44140625" style="429" customWidth="1"/>
    <col min="6401" max="6401" width="6.88671875" style="429" customWidth="1"/>
    <col min="6402" max="6649" width="9.109375" style="429"/>
    <col min="6650" max="6650" width="12" style="429" customWidth="1"/>
    <col min="6651" max="6652" width="11.44140625" style="429" customWidth="1"/>
    <col min="6653" max="6653" width="5.5546875" style="429" customWidth="1"/>
    <col min="6654" max="6654" width="37.33203125" style="429" customWidth="1"/>
    <col min="6655" max="6655" width="19.44140625" style="429" customWidth="1"/>
    <col min="6656" max="6656" width="9.44140625" style="429" customWidth="1"/>
    <col min="6657" max="6657" width="6.88671875" style="429" customWidth="1"/>
    <col min="6658" max="6905" width="9.109375" style="429"/>
    <col min="6906" max="6906" width="12" style="429" customWidth="1"/>
    <col min="6907" max="6908" width="11.44140625" style="429" customWidth="1"/>
    <col min="6909" max="6909" width="5.5546875" style="429" customWidth="1"/>
    <col min="6910" max="6910" width="37.33203125" style="429" customWidth="1"/>
    <col min="6911" max="6911" width="19.44140625" style="429" customWidth="1"/>
    <col min="6912" max="6912" width="9.44140625" style="429" customWidth="1"/>
    <col min="6913" max="6913" width="6.88671875" style="429" customWidth="1"/>
    <col min="6914" max="7161" width="9.109375" style="429"/>
    <col min="7162" max="7162" width="12" style="429" customWidth="1"/>
    <col min="7163" max="7164" width="11.44140625" style="429" customWidth="1"/>
    <col min="7165" max="7165" width="5.5546875" style="429" customWidth="1"/>
    <col min="7166" max="7166" width="37.33203125" style="429" customWidth="1"/>
    <col min="7167" max="7167" width="19.44140625" style="429" customWidth="1"/>
    <col min="7168" max="7168" width="9.44140625" style="429" customWidth="1"/>
    <col min="7169" max="7169" width="6.88671875" style="429" customWidth="1"/>
    <col min="7170" max="7417" width="9.109375" style="429"/>
    <col min="7418" max="7418" width="12" style="429" customWidth="1"/>
    <col min="7419" max="7420" width="11.44140625" style="429" customWidth="1"/>
    <col min="7421" max="7421" width="5.5546875" style="429" customWidth="1"/>
    <col min="7422" max="7422" width="37.33203125" style="429" customWidth="1"/>
    <col min="7423" max="7423" width="19.44140625" style="429" customWidth="1"/>
    <col min="7424" max="7424" width="9.44140625" style="429" customWidth="1"/>
    <col min="7425" max="7425" width="6.88671875" style="429" customWidth="1"/>
    <col min="7426" max="7673" width="9.109375" style="429"/>
    <col min="7674" max="7674" width="12" style="429" customWidth="1"/>
    <col min="7675" max="7676" width="11.44140625" style="429" customWidth="1"/>
    <col min="7677" max="7677" width="5.5546875" style="429" customWidth="1"/>
    <col min="7678" max="7678" width="37.33203125" style="429" customWidth="1"/>
    <col min="7679" max="7679" width="19.44140625" style="429" customWidth="1"/>
    <col min="7680" max="7680" width="9.44140625" style="429" customWidth="1"/>
    <col min="7681" max="7681" width="6.88671875" style="429" customWidth="1"/>
    <col min="7682" max="7929" width="9.109375" style="429"/>
    <col min="7930" max="7930" width="12" style="429" customWidth="1"/>
    <col min="7931" max="7932" width="11.44140625" style="429" customWidth="1"/>
    <col min="7933" max="7933" width="5.5546875" style="429" customWidth="1"/>
    <col min="7934" max="7934" width="37.33203125" style="429" customWidth="1"/>
    <col min="7935" max="7935" width="19.44140625" style="429" customWidth="1"/>
    <col min="7936" max="7936" width="9.44140625" style="429" customWidth="1"/>
    <col min="7937" max="7937" width="6.88671875" style="429" customWidth="1"/>
    <col min="7938" max="8185" width="9.109375" style="429"/>
    <col min="8186" max="8186" width="12" style="429" customWidth="1"/>
    <col min="8187" max="8188" width="11.44140625" style="429" customWidth="1"/>
    <col min="8189" max="8189" width="5.5546875" style="429" customWidth="1"/>
    <col min="8190" max="8190" width="37.33203125" style="429" customWidth="1"/>
    <col min="8191" max="8191" width="19.44140625" style="429" customWidth="1"/>
    <col min="8192" max="8192" width="9.44140625" style="429" customWidth="1"/>
    <col min="8193" max="8193" width="6.88671875" style="429" customWidth="1"/>
    <col min="8194" max="8441" width="9.109375" style="429"/>
    <col min="8442" max="8442" width="12" style="429" customWidth="1"/>
    <col min="8443" max="8444" width="11.44140625" style="429" customWidth="1"/>
    <col min="8445" max="8445" width="5.5546875" style="429" customWidth="1"/>
    <col min="8446" max="8446" width="37.33203125" style="429" customWidth="1"/>
    <col min="8447" max="8447" width="19.44140625" style="429" customWidth="1"/>
    <col min="8448" max="8448" width="9.44140625" style="429" customWidth="1"/>
    <col min="8449" max="8449" width="6.88671875" style="429" customWidth="1"/>
    <col min="8450" max="8697" width="9.109375" style="429"/>
    <col min="8698" max="8698" width="12" style="429" customWidth="1"/>
    <col min="8699" max="8700" width="11.44140625" style="429" customWidth="1"/>
    <col min="8701" max="8701" width="5.5546875" style="429" customWidth="1"/>
    <col min="8702" max="8702" width="37.33203125" style="429" customWidth="1"/>
    <col min="8703" max="8703" width="19.44140625" style="429" customWidth="1"/>
    <col min="8704" max="8704" width="9.44140625" style="429" customWidth="1"/>
    <col min="8705" max="8705" width="6.88671875" style="429" customWidth="1"/>
    <col min="8706" max="8953" width="9.109375" style="429"/>
    <col min="8954" max="8954" width="12" style="429" customWidth="1"/>
    <col min="8955" max="8956" width="11.44140625" style="429" customWidth="1"/>
    <col min="8957" max="8957" width="5.5546875" style="429" customWidth="1"/>
    <col min="8958" max="8958" width="37.33203125" style="429" customWidth="1"/>
    <col min="8959" max="8959" width="19.44140625" style="429" customWidth="1"/>
    <col min="8960" max="8960" width="9.44140625" style="429" customWidth="1"/>
    <col min="8961" max="8961" width="6.88671875" style="429" customWidth="1"/>
    <col min="8962" max="9209" width="9.109375" style="429"/>
    <col min="9210" max="9210" width="12" style="429" customWidth="1"/>
    <col min="9211" max="9212" width="11.44140625" style="429" customWidth="1"/>
    <col min="9213" max="9213" width="5.5546875" style="429" customWidth="1"/>
    <col min="9214" max="9214" width="37.33203125" style="429" customWidth="1"/>
    <col min="9215" max="9215" width="19.44140625" style="429" customWidth="1"/>
    <col min="9216" max="9216" width="9.44140625" style="429" customWidth="1"/>
    <col min="9217" max="9217" width="6.88671875" style="429" customWidth="1"/>
    <col min="9218" max="9465" width="9.109375" style="429"/>
    <col min="9466" max="9466" width="12" style="429" customWidth="1"/>
    <col min="9467" max="9468" width="11.44140625" style="429" customWidth="1"/>
    <col min="9469" max="9469" width="5.5546875" style="429" customWidth="1"/>
    <col min="9470" max="9470" width="37.33203125" style="429" customWidth="1"/>
    <col min="9471" max="9471" width="19.44140625" style="429" customWidth="1"/>
    <col min="9472" max="9472" width="9.44140625" style="429" customWidth="1"/>
    <col min="9473" max="9473" width="6.88671875" style="429" customWidth="1"/>
    <col min="9474" max="9721" width="9.109375" style="429"/>
    <col min="9722" max="9722" width="12" style="429" customWidth="1"/>
    <col min="9723" max="9724" width="11.44140625" style="429" customWidth="1"/>
    <col min="9725" max="9725" width="5.5546875" style="429" customWidth="1"/>
    <col min="9726" max="9726" width="37.33203125" style="429" customWidth="1"/>
    <col min="9727" max="9727" width="19.44140625" style="429" customWidth="1"/>
    <col min="9728" max="9728" width="9.44140625" style="429" customWidth="1"/>
    <col min="9729" max="9729" width="6.88671875" style="429" customWidth="1"/>
    <col min="9730" max="9977" width="9.109375" style="429"/>
    <col min="9978" max="9978" width="12" style="429" customWidth="1"/>
    <col min="9979" max="9980" width="11.44140625" style="429" customWidth="1"/>
    <col min="9981" max="9981" width="5.5546875" style="429" customWidth="1"/>
    <col min="9982" max="9982" width="37.33203125" style="429" customWidth="1"/>
    <col min="9983" max="9983" width="19.44140625" style="429" customWidth="1"/>
    <col min="9984" max="9984" width="9.44140625" style="429" customWidth="1"/>
    <col min="9985" max="9985" width="6.88671875" style="429" customWidth="1"/>
    <col min="9986" max="10233" width="9.109375" style="429"/>
    <col min="10234" max="10234" width="12" style="429" customWidth="1"/>
    <col min="10235" max="10236" width="11.44140625" style="429" customWidth="1"/>
    <col min="10237" max="10237" width="5.5546875" style="429" customWidth="1"/>
    <col min="10238" max="10238" width="37.33203125" style="429" customWidth="1"/>
    <col min="10239" max="10239" width="19.44140625" style="429" customWidth="1"/>
    <col min="10240" max="10240" width="9.44140625" style="429" customWidth="1"/>
    <col min="10241" max="10241" width="6.88671875" style="429" customWidth="1"/>
    <col min="10242" max="10489" width="9.109375" style="429"/>
    <col min="10490" max="10490" width="12" style="429" customWidth="1"/>
    <col min="10491" max="10492" width="11.44140625" style="429" customWidth="1"/>
    <col min="10493" max="10493" width="5.5546875" style="429" customWidth="1"/>
    <col min="10494" max="10494" width="37.33203125" style="429" customWidth="1"/>
    <col min="10495" max="10495" width="19.44140625" style="429" customWidth="1"/>
    <col min="10496" max="10496" width="9.44140625" style="429" customWidth="1"/>
    <col min="10497" max="10497" width="6.88671875" style="429" customWidth="1"/>
    <col min="10498" max="10745" width="9.109375" style="429"/>
    <col min="10746" max="10746" width="12" style="429" customWidth="1"/>
    <col min="10747" max="10748" width="11.44140625" style="429" customWidth="1"/>
    <col min="10749" max="10749" width="5.5546875" style="429" customWidth="1"/>
    <col min="10750" max="10750" width="37.33203125" style="429" customWidth="1"/>
    <col min="10751" max="10751" width="19.44140625" style="429" customWidth="1"/>
    <col min="10752" max="10752" width="9.44140625" style="429" customWidth="1"/>
    <col min="10753" max="10753" width="6.88671875" style="429" customWidth="1"/>
    <col min="10754" max="11001" width="9.109375" style="429"/>
    <col min="11002" max="11002" width="12" style="429" customWidth="1"/>
    <col min="11003" max="11004" width="11.44140625" style="429" customWidth="1"/>
    <col min="11005" max="11005" width="5.5546875" style="429" customWidth="1"/>
    <col min="11006" max="11006" width="37.33203125" style="429" customWidth="1"/>
    <col min="11007" max="11007" width="19.44140625" style="429" customWidth="1"/>
    <col min="11008" max="11008" width="9.44140625" style="429" customWidth="1"/>
    <col min="11009" max="11009" width="6.88671875" style="429" customWidth="1"/>
    <col min="11010" max="11257" width="9.109375" style="429"/>
    <col min="11258" max="11258" width="12" style="429" customWidth="1"/>
    <col min="11259" max="11260" width="11.44140625" style="429" customWidth="1"/>
    <col min="11261" max="11261" width="5.5546875" style="429" customWidth="1"/>
    <col min="11262" max="11262" width="37.33203125" style="429" customWidth="1"/>
    <col min="11263" max="11263" width="19.44140625" style="429" customWidth="1"/>
    <col min="11264" max="11264" width="9.44140625" style="429" customWidth="1"/>
    <col min="11265" max="11265" width="6.88671875" style="429" customWidth="1"/>
    <col min="11266" max="11513" width="9.109375" style="429"/>
    <col min="11514" max="11514" width="12" style="429" customWidth="1"/>
    <col min="11515" max="11516" width="11.44140625" style="429" customWidth="1"/>
    <col min="11517" max="11517" width="5.5546875" style="429" customWidth="1"/>
    <col min="11518" max="11518" width="37.33203125" style="429" customWidth="1"/>
    <col min="11519" max="11519" width="19.44140625" style="429" customWidth="1"/>
    <col min="11520" max="11520" width="9.44140625" style="429" customWidth="1"/>
    <col min="11521" max="11521" width="6.88671875" style="429" customWidth="1"/>
    <col min="11522" max="11769" width="9.109375" style="429"/>
    <col min="11770" max="11770" width="12" style="429" customWidth="1"/>
    <col min="11771" max="11772" width="11.44140625" style="429" customWidth="1"/>
    <col min="11773" max="11773" width="5.5546875" style="429" customWidth="1"/>
    <col min="11774" max="11774" width="37.33203125" style="429" customWidth="1"/>
    <col min="11775" max="11775" width="19.44140625" style="429" customWidth="1"/>
    <col min="11776" max="11776" width="9.44140625" style="429" customWidth="1"/>
    <col min="11777" max="11777" width="6.88671875" style="429" customWidth="1"/>
    <col min="11778" max="12025" width="9.109375" style="429"/>
    <col min="12026" max="12026" width="12" style="429" customWidth="1"/>
    <col min="12027" max="12028" width="11.44140625" style="429" customWidth="1"/>
    <col min="12029" max="12029" width="5.5546875" style="429" customWidth="1"/>
    <col min="12030" max="12030" width="37.33203125" style="429" customWidth="1"/>
    <col min="12031" max="12031" width="19.44140625" style="429" customWidth="1"/>
    <col min="12032" max="12032" width="9.44140625" style="429" customWidth="1"/>
    <col min="12033" max="12033" width="6.88671875" style="429" customWidth="1"/>
    <col min="12034" max="12281" width="9.109375" style="429"/>
    <col min="12282" max="12282" width="12" style="429" customWidth="1"/>
    <col min="12283" max="12284" width="11.44140625" style="429" customWidth="1"/>
    <col min="12285" max="12285" width="5.5546875" style="429" customWidth="1"/>
    <col min="12286" max="12286" width="37.33203125" style="429" customWidth="1"/>
    <col min="12287" max="12287" width="19.44140625" style="429" customWidth="1"/>
    <col min="12288" max="12288" width="9.44140625" style="429" customWidth="1"/>
    <col min="12289" max="12289" width="6.88671875" style="429" customWidth="1"/>
    <col min="12290" max="12537" width="9.109375" style="429"/>
    <col min="12538" max="12538" width="12" style="429" customWidth="1"/>
    <col min="12539" max="12540" width="11.44140625" style="429" customWidth="1"/>
    <col min="12541" max="12541" width="5.5546875" style="429" customWidth="1"/>
    <col min="12542" max="12542" width="37.33203125" style="429" customWidth="1"/>
    <col min="12543" max="12543" width="19.44140625" style="429" customWidth="1"/>
    <col min="12544" max="12544" width="9.44140625" style="429" customWidth="1"/>
    <col min="12545" max="12545" width="6.88671875" style="429" customWidth="1"/>
    <col min="12546" max="12793" width="9.109375" style="429"/>
    <col min="12794" max="12794" width="12" style="429" customWidth="1"/>
    <col min="12795" max="12796" width="11.44140625" style="429" customWidth="1"/>
    <col min="12797" max="12797" width="5.5546875" style="429" customWidth="1"/>
    <col min="12798" max="12798" width="37.33203125" style="429" customWidth="1"/>
    <col min="12799" max="12799" width="19.44140625" style="429" customWidth="1"/>
    <col min="12800" max="12800" width="9.44140625" style="429" customWidth="1"/>
    <col min="12801" max="12801" width="6.88671875" style="429" customWidth="1"/>
    <col min="12802" max="13049" width="9.109375" style="429"/>
    <col min="13050" max="13050" width="12" style="429" customWidth="1"/>
    <col min="13051" max="13052" width="11.44140625" style="429" customWidth="1"/>
    <col min="13053" max="13053" width="5.5546875" style="429" customWidth="1"/>
    <col min="13054" max="13054" width="37.33203125" style="429" customWidth="1"/>
    <col min="13055" max="13055" width="19.44140625" style="429" customWidth="1"/>
    <col min="13056" max="13056" width="9.44140625" style="429" customWidth="1"/>
    <col min="13057" max="13057" width="6.88671875" style="429" customWidth="1"/>
    <col min="13058" max="13305" width="9.109375" style="429"/>
    <col min="13306" max="13306" width="12" style="429" customWidth="1"/>
    <col min="13307" max="13308" width="11.44140625" style="429" customWidth="1"/>
    <col min="13309" max="13309" width="5.5546875" style="429" customWidth="1"/>
    <col min="13310" max="13310" width="37.33203125" style="429" customWidth="1"/>
    <col min="13311" max="13311" width="19.44140625" style="429" customWidth="1"/>
    <col min="13312" max="13312" width="9.44140625" style="429" customWidth="1"/>
    <col min="13313" max="13313" width="6.88671875" style="429" customWidth="1"/>
    <col min="13314" max="13561" width="9.109375" style="429"/>
    <col min="13562" max="13562" width="12" style="429" customWidth="1"/>
    <col min="13563" max="13564" width="11.44140625" style="429" customWidth="1"/>
    <col min="13565" max="13565" width="5.5546875" style="429" customWidth="1"/>
    <col min="13566" max="13566" width="37.33203125" style="429" customWidth="1"/>
    <col min="13567" max="13567" width="19.44140625" style="429" customWidth="1"/>
    <col min="13568" max="13568" width="9.44140625" style="429" customWidth="1"/>
    <col min="13569" max="13569" width="6.88671875" style="429" customWidth="1"/>
    <col min="13570" max="13817" width="9.109375" style="429"/>
    <col min="13818" max="13818" width="12" style="429" customWidth="1"/>
    <col min="13819" max="13820" width="11.44140625" style="429" customWidth="1"/>
    <col min="13821" max="13821" width="5.5546875" style="429" customWidth="1"/>
    <col min="13822" max="13822" width="37.33203125" style="429" customWidth="1"/>
    <col min="13823" max="13823" width="19.44140625" style="429" customWidth="1"/>
    <col min="13824" max="13824" width="9.44140625" style="429" customWidth="1"/>
    <col min="13825" max="13825" width="6.88671875" style="429" customWidth="1"/>
    <col min="13826" max="14073" width="9.109375" style="429"/>
    <col min="14074" max="14074" width="12" style="429" customWidth="1"/>
    <col min="14075" max="14076" width="11.44140625" style="429" customWidth="1"/>
    <col min="14077" max="14077" width="5.5546875" style="429" customWidth="1"/>
    <col min="14078" max="14078" width="37.33203125" style="429" customWidth="1"/>
    <col min="14079" max="14079" width="19.44140625" style="429" customWidth="1"/>
    <col min="14080" max="14080" width="9.44140625" style="429" customWidth="1"/>
    <col min="14081" max="14081" width="6.88671875" style="429" customWidth="1"/>
    <col min="14082" max="14329" width="9.109375" style="429"/>
    <col min="14330" max="14330" width="12" style="429" customWidth="1"/>
    <col min="14331" max="14332" width="11.44140625" style="429" customWidth="1"/>
    <col min="14333" max="14333" width="5.5546875" style="429" customWidth="1"/>
    <col min="14334" max="14334" width="37.33203125" style="429" customWidth="1"/>
    <col min="14335" max="14335" width="19.44140625" style="429" customWidth="1"/>
    <col min="14336" max="14336" width="9.44140625" style="429" customWidth="1"/>
    <col min="14337" max="14337" width="6.88671875" style="429" customWidth="1"/>
    <col min="14338" max="14585" width="9.109375" style="429"/>
    <col min="14586" max="14586" width="12" style="429" customWidth="1"/>
    <col min="14587" max="14588" width="11.44140625" style="429" customWidth="1"/>
    <col min="14589" max="14589" width="5.5546875" style="429" customWidth="1"/>
    <col min="14590" max="14590" width="37.33203125" style="429" customWidth="1"/>
    <col min="14591" max="14591" width="19.44140625" style="429" customWidth="1"/>
    <col min="14592" max="14592" width="9.44140625" style="429" customWidth="1"/>
    <col min="14593" max="14593" width="6.88671875" style="429" customWidth="1"/>
    <col min="14594" max="14841" width="9.109375" style="429"/>
    <col min="14842" max="14842" width="12" style="429" customWidth="1"/>
    <col min="14843" max="14844" width="11.44140625" style="429" customWidth="1"/>
    <col min="14845" max="14845" width="5.5546875" style="429" customWidth="1"/>
    <col min="14846" max="14846" width="37.33203125" style="429" customWidth="1"/>
    <col min="14847" max="14847" width="19.44140625" style="429" customWidth="1"/>
    <col min="14848" max="14848" width="9.44140625" style="429" customWidth="1"/>
    <col min="14849" max="14849" width="6.88671875" style="429" customWidth="1"/>
    <col min="14850" max="15097" width="9.109375" style="429"/>
    <col min="15098" max="15098" width="12" style="429" customWidth="1"/>
    <col min="15099" max="15100" width="11.44140625" style="429" customWidth="1"/>
    <col min="15101" max="15101" width="5.5546875" style="429" customWidth="1"/>
    <col min="15102" max="15102" width="37.33203125" style="429" customWidth="1"/>
    <col min="15103" max="15103" width="19.44140625" style="429" customWidth="1"/>
    <col min="15104" max="15104" width="9.44140625" style="429" customWidth="1"/>
    <col min="15105" max="15105" width="6.88671875" style="429" customWidth="1"/>
    <col min="15106" max="15353" width="9.109375" style="429"/>
    <col min="15354" max="15354" width="12" style="429" customWidth="1"/>
    <col min="15355" max="15356" width="11.44140625" style="429" customWidth="1"/>
    <col min="15357" max="15357" width="5.5546875" style="429" customWidth="1"/>
    <col min="15358" max="15358" width="37.33203125" style="429" customWidth="1"/>
    <col min="15359" max="15359" width="19.44140625" style="429" customWidth="1"/>
    <col min="15360" max="15360" width="9.44140625" style="429" customWidth="1"/>
    <col min="15361" max="15361" width="6.88671875" style="429" customWidth="1"/>
    <col min="15362" max="15609" width="9.109375" style="429"/>
    <col min="15610" max="15610" width="12" style="429" customWidth="1"/>
    <col min="15611" max="15612" width="11.44140625" style="429" customWidth="1"/>
    <col min="15613" max="15613" width="5.5546875" style="429" customWidth="1"/>
    <col min="15614" max="15614" width="37.33203125" style="429" customWidth="1"/>
    <col min="15615" max="15615" width="19.44140625" style="429" customWidth="1"/>
    <col min="15616" max="15616" width="9.44140625" style="429" customWidth="1"/>
    <col min="15617" max="15617" width="6.88671875" style="429" customWidth="1"/>
    <col min="15618" max="15865" width="9.109375" style="429"/>
    <col min="15866" max="15866" width="12" style="429" customWidth="1"/>
    <col min="15867" max="15868" width="11.44140625" style="429" customWidth="1"/>
    <col min="15869" max="15869" width="5.5546875" style="429" customWidth="1"/>
    <col min="15870" max="15870" width="37.33203125" style="429" customWidth="1"/>
    <col min="15871" max="15871" width="19.44140625" style="429" customWidth="1"/>
    <col min="15872" max="15872" width="9.44140625" style="429" customWidth="1"/>
    <col min="15873" max="15873" width="6.88671875" style="429" customWidth="1"/>
    <col min="15874" max="16121" width="9.109375" style="429"/>
    <col min="16122" max="16384" width="9.109375" style="429" customWidth="1"/>
  </cols>
  <sheetData>
    <row r="1" spans="1:10">
      <c r="A1" s="678"/>
      <c r="B1" s="679"/>
      <c r="C1" s="679"/>
      <c r="D1" s="679"/>
      <c r="E1" s="679"/>
      <c r="F1" s="679"/>
      <c r="G1" s="679"/>
      <c r="H1" s="679"/>
    </row>
    <row r="2" spans="1:10" ht="23.4">
      <c r="A2" s="687" t="s">
        <v>0</v>
      </c>
      <c r="B2" s="687"/>
      <c r="C2" s="687"/>
      <c r="D2" s="687"/>
      <c r="E2" s="687"/>
      <c r="F2" s="687"/>
      <c r="G2" s="687"/>
      <c r="H2" s="687"/>
    </row>
    <row r="3" spans="1:10" ht="23.25" customHeight="1">
      <c r="A3" s="688" t="s">
        <v>1</v>
      </c>
      <c r="B3" s="688"/>
      <c r="C3" s="688"/>
      <c r="D3" s="688"/>
      <c r="E3" s="688"/>
      <c r="F3" s="688"/>
      <c r="G3" s="688"/>
      <c r="H3" s="688"/>
    </row>
    <row r="4" spans="1:10" ht="19.5" customHeight="1">
      <c r="A4" s="439"/>
      <c r="B4" s="439"/>
      <c r="C4" s="439"/>
      <c r="D4" s="439"/>
      <c r="E4" s="439"/>
      <c r="F4" s="439"/>
      <c r="G4" s="439"/>
      <c r="H4" s="439"/>
    </row>
    <row r="5" spans="1:10">
      <c r="A5" s="76" t="s">
        <v>2</v>
      </c>
      <c r="B5" s="668"/>
      <c r="C5" s="669"/>
      <c r="D5" s="670"/>
      <c r="E5" s="77" t="s">
        <v>3</v>
      </c>
      <c r="F5" s="680"/>
      <c r="G5" s="681"/>
      <c r="H5" s="682"/>
    </row>
    <row r="6" spans="1:10" ht="25.5" customHeight="1">
      <c r="A6" s="78" t="s">
        <v>4</v>
      </c>
      <c r="B6" s="668"/>
      <c r="C6" s="669"/>
      <c r="D6" s="670"/>
      <c r="E6" s="79" t="s">
        <v>5</v>
      </c>
      <c r="F6" s="683"/>
      <c r="G6" s="684"/>
      <c r="H6" s="685"/>
    </row>
    <row r="7" spans="1:10" ht="18.75" customHeight="1">
      <c r="A7" s="80"/>
      <c r="B7" s="80"/>
      <c r="C7" s="81"/>
      <c r="D7" s="81"/>
      <c r="E7" s="82" t="s">
        <v>251</v>
      </c>
      <c r="F7" s="757"/>
      <c r="G7" s="758"/>
      <c r="H7" s="759"/>
    </row>
    <row r="8" spans="1:10" ht="23.1" customHeight="1">
      <c r="A8" s="689" t="s">
        <v>352</v>
      </c>
      <c r="B8" s="689"/>
      <c r="C8" s="689"/>
      <c r="D8" s="689"/>
      <c r="E8" s="689"/>
      <c r="F8" s="689"/>
      <c r="G8" s="689"/>
      <c r="H8" s="689"/>
    </row>
    <row r="9" spans="1:10" ht="15" customHeight="1">
      <c r="A9" s="445"/>
      <c r="B9" s="1"/>
      <c r="C9" s="83"/>
      <c r="D9" s="83"/>
      <c r="E9" s="84"/>
      <c r="F9" s="85"/>
      <c r="G9" s="86"/>
      <c r="H9" s="85"/>
    </row>
    <row r="10" spans="1:10" ht="23.1" customHeight="1">
      <c r="A10" s="737" t="s">
        <v>96</v>
      </c>
      <c r="B10" s="737"/>
      <c r="C10" s="737"/>
      <c r="D10" s="737"/>
      <c r="E10" s="737"/>
      <c r="F10" s="737"/>
      <c r="G10" s="737"/>
      <c r="H10" s="737"/>
    </row>
    <row r="11" spans="1:10" s="416" customFormat="1" ht="23.1" customHeight="1">
      <c r="A11" s="90" t="s">
        <v>154</v>
      </c>
      <c r="B11" s="90"/>
      <c r="C11" s="91"/>
      <c r="D11" s="92" t="s">
        <v>6</v>
      </c>
      <c r="E11" s="93">
        <f>H186</f>
        <v>0</v>
      </c>
      <c r="F11" s="94" t="s">
        <v>7</v>
      </c>
      <c r="G11" s="95"/>
      <c r="H11" s="96"/>
      <c r="I11" s="18"/>
      <c r="J11" s="18"/>
    </row>
    <row r="12" spans="1:10" ht="23.1" customHeight="1">
      <c r="A12" s="97"/>
      <c r="B12" s="97"/>
      <c r="C12" s="97"/>
      <c r="D12" s="97"/>
      <c r="E12" s="89" t="s">
        <v>8</v>
      </c>
      <c r="F12" s="98"/>
      <c r="G12" s="99"/>
      <c r="H12" s="99"/>
    </row>
    <row r="13" spans="1:10" ht="23.1" customHeight="1">
      <c r="A13" s="671" t="s">
        <v>149</v>
      </c>
      <c r="B13" s="671"/>
      <c r="C13" s="671"/>
      <c r="D13" s="100"/>
      <c r="E13" s="101" t="s">
        <v>236</v>
      </c>
      <c r="F13" s="400">
        <f>E11-24</f>
        <v>-24</v>
      </c>
      <c r="G13" s="102"/>
      <c r="H13" s="102"/>
    </row>
    <row r="14" spans="1:10" ht="23.1" customHeight="1">
      <c r="A14" s="103" t="s">
        <v>241</v>
      </c>
    </row>
    <row r="15" spans="1:10" ht="15" customHeight="1">
      <c r="A15" s="103"/>
    </row>
    <row r="16" spans="1:10" ht="18" customHeight="1">
      <c r="A16" s="645" t="s">
        <v>9</v>
      </c>
      <c r="B16" s="645" t="s">
        <v>10</v>
      </c>
      <c r="C16" s="647" t="s">
        <v>11</v>
      </c>
      <c r="D16" s="648"/>
      <c r="E16" s="645" t="s">
        <v>12</v>
      </c>
      <c r="F16" s="104" t="s">
        <v>13</v>
      </c>
      <c r="G16" s="105" t="s">
        <v>14</v>
      </c>
      <c r="H16" s="457" t="s">
        <v>15</v>
      </c>
    </row>
    <row r="17" spans="1:8" ht="18" customHeight="1">
      <c r="A17" s="646"/>
      <c r="B17" s="646"/>
      <c r="C17" s="649"/>
      <c r="D17" s="650"/>
      <c r="E17" s="646"/>
      <c r="F17" s="106" t="s">
        <v>16</v>
      </c>
      <c r="G17" s="107" t="s">
        <v>17</v>
      </c>
      <c r="H17" s="108" t="s">
        <v>18</v>
      </c>
    </row>
    <row r="18" spans="1:8" ht="18" customHeight="1">
      <c r="A18" s="651"/>
      <c r="B18" s="654"/>
      <c r="C18" s="109" t="s">
        <v>19</v>
      </c>
      <c r="D18" s="110"/>
      <c r="E18" s="111" t="s">
        <v>20</v>
      </c>
      <c r="F18" s="381"/>
      <c r="G18" s="396"/>
      <c r="H18" s="112">
        <f>0.61*G18</f>
        <v>0</v>
      </c>
    </row>
    <row r="19" spans="1:8" ht="18" customHeight="1">
      <c r="A19" s="652"/>
      <c r="B19" s="652"/>
      <c r="C19" s="113" t="s">
        <v>21</v>
      </c>
      <c r="D19" s="114"/>
      <c r="E19" s="111" t="s">
        <v>22</v>
      </c>
      <c r="F19" s="115"/>
      <c r="G19" s="116"/>
      <c r="H19" s="112">
        <f>1*G18</f>
        <v>0</v>
      </c>
    </row>
    <row r="20" spans="1:8" ht="18" customHeight="1">
      <c r="A20" s="652"/>
      <c r="B20" s="652"/>
      <c r="C20" s="117" t="s">
        <v>23</v>
      </c>
      <c r="D20" s="118"/>
      <c r="E20" s="119" t="s">
        <v>24</v>
      </c>
      <c r="F20" s="120"/>
      <c r="G20" s="116"/>
      <c r="H20" s="112">
        <f>0.013*G18*F18</f>
        <v>0</v>
      </c>
    </row>
    <row r="21" spans="1:8" ht="18" customHeight="1">
      <c r="A21" s="653"/>
      <c r="B21" s="653"/>
      <c r="C21" s="113" t="s">
        <v>25</v>
      </c>
      <c r="D21" s="114"/>
      <c r="E21" s="394">
        <v>100</v>
      </c>
      <c r="F21" s="121"/>
      <c r="G21" s="116"/>
      <c r="H21" s="112"/>
    </row>
    <row r="22" spans="1:8" ht="18" customHeight="1">
      <c r="A22" s="122"/>
      <c r="B22" s="123"/>
      <c r="C22" s="124"/>
      <c r="D22" s="124"/>
      <c r="E22" s="125" t="s">
        <v>26</v>
      </c>
      <c r="F22" s="126">
        <f>SUM(F18)</f>
        <v>0</v>
      </c>
      <c r="G22" s="127">
        <f>SUM(G18)</f>
        <v>0</v>
      </c>
      <c r="H22" s="128">
        <f>+(H18+H19+H20)/(100/E21)</f>
        <v>0</v>
      </c>
    </row>
    <row r="23" spans="1:8" ht="18" customHeight="1">
      <c r="A23" s="651"/>
      <c r="B23" s="651"/>
      <c r="C23" s="113" t="s">
        <v>19</v>
      </c>
      <c r="D23" s="114"/>
      <c r="E23" s="111" t="s">
        <v>20</v>
      </c>
      <c r="F23" s="381"/>
      <c r="G23" s="395"/>
      <c r="H23" s="112">
        <f>0.61*G23</f>
        <v>0</v>
      </c>
    </row>
    <row r="24" spans="1:8" ht="18" customHeight="1">
      <c r="A24" s="652"/>
      <c r="B24" s="652"/>
      <c r="C24" s="113" t="s">
        <v>21</v>
      </c>
      <c r="D24" s="114"/>
      <c r="E24" s="111" t="s">
        <v>22</v>
      </c>
      <c r="F24" s="115"/>
      <c r="G24" s="116"/>
      <c r="H24" s="112">
        <f>1*G23</f>
        <v>0</v>
      </c>
    </row>
    <row r="25" spans="1:8" ht="18" customHeight="1">
      <c r="A25" s="652"/>
      <c r="B25" s="652"/>
      <c r="C25" s="117" t="s">
        <v>23</v>
      </c>
      <c r="D25" s="118"/>
      <c r="E25" s="119" t="s">
        <v>24</v>
      </c>
      <c r="F25" s="120"/>
      <c r="G25" s="116"/>
      <c r="H25" s="112">
        <f>0.013*G23*F23</f>
        <v>0</v>
      </c>
    </row>
    <row r="26" spans="1:8" ht="18" customHeight="1">
      <c r="A26" s="653"/>
      <c r="B26" s="653"/>
      <c r="C26" s="113" t="s">
        <v>25</v>
      </c>
      <c r="D26" s="114"/>
      <c r="E26" s="394">
        <v>100</v>
      </c>
      <c r="F26" s="121"/>
      <c r="G26" s="116"/>
      <c r="H26" s="112"/>
    </row>
    <row r="27" spans="1:8" ht="18" customHeight="1">
      <c r="A27" s="122"/>
      <c r="B27" s="123"/>
      <c r="C27" s="124"/>
      <c r="D27" s="124"/>
      <c r="E27" s="125" t="s">
        <v>26</v>
      </c>
      <c r="F27" s="126">
        <f>SUM(F23)</f>
        <v>0</v>
      </c>
      <c r="G27" s="127">
        <f>SUM(G23)</f>
        <v>0</v>
      </c>
      <c r="H27" s="128">
        <f>+(H23+H24+H25)/(100/E26)</f>
        <v>0</v>
      </c>
    </row>
    <row r="28" spans="1:8" ht="18" customHeight="1">
      <c r="A28" s="651"/>
      <c r="B28" s="651"/>
      <c r="C28" s="113" t="s">
        <v>19</v>
      </c>
      <c r="D28" s="114"/>
      <c r="E28" s="111" t="s">
        <v>20</v>
      </c>
      <c r="F28" s="381"/>
      <c r="G28" s="395"/>
      <c r="H28" s="112">
        <f>0.61*G28</f>
        <v>0</v>
      </c>
    </row>
    <row r="29" spans="1:8" ht="18" customHeight="1">
      <c r="A29" s="652"/>
      <c r="B29" s="652"/>
      <c r="C29" s="113" t="s">
        <v>21</v>
      </c>
      <c r="D29" s="114"/>
      <c r="E29" s="111" t="s">
        <v>22</v>
      </c>
      <c r="F29" s="115"/>
      <c r="G29" s="116"/>
      <c r="H29" s="112">
        <f>1*G28</f>
        <v>0</v>
      </c>
    </row>
    <row r="30" spans="1:8" ht="18" customHeight="1">
      <c r="A30" s="652"/>
      <c r="B30" s="652"/>
      <c r="C30" s="117" t="s">
        <v>23</v>
      </c>
      <c r="D30" s="118"/>
      <c r="E30" s="119" t="s">
        <v>24</v>
      </c>
      <c r="F30" s="120"/>
      <c r="G30" s="116"/>
      <c r="H30" s="112">
        <f>0.013*G28*F28</f>
        <v>0</v>
      </c>
    </row>
    <row r="31" spans="1:8" ht="18" customHeight="1">
      <c r="A31" s="653"/>
      <c r="B31" s="653"/>
      <c r="C31" s="113" t="s">
        <v>25</v>
      </c>
      <c r="D31" s="114"/>
      <c r="E31" s="394">
        <v>100</v>
      </c>
      <c r="F31" s="121"/>
      <c r="G31" s="116"/>
      <c r="H31" s="112"/>
    </row>
    <row r="32" spans="1:8" ht="18" customHeight="1">
      <c r="A32" s="122"/>
      <c r="B32" s="123"/>
      <c r="C32" s="124"/>
      <c r="D32" s="124"/>
      <c r="E32" s="125" t="s">
        <v>26</v>
      </c>
      <c r="F32" s="126">
        <f>SUM(F28)</f>
        <v>0</v>
      </c>
      <c r="G32" s="127">
        <f>SUM(G28)</f>
        <v>0</v>
      </c>
      <c r="H32" s="128">
        <f>+(H28+H29+H30)/(100/E31)</f>
        <v>0</v>
      </c>
    </row>
    <row r="33" spans="1:10" ht="18" customHeight="1">
      <c r="A33" s="651"/>
      <c r="B33" s="651"/>
      <c r="C33" s="113" t="s">
        <v>19</v>
      </c>
      <c r="D33" s="114"/>
      <c r="E33" s="111" t="s">
        <v>20</v>
      </c>
      <c r="F33" s="381"/>
      <c r="G33" s="395"/>
      <c r="H33" s="112">
        <f>0.61*G33</f>
        <v>0</v>
      </c>
    </row>
    <row r="34" spans="1:10" ht="18" customHeight="1">
      <c r="A34" s="652"/>
      <c r="B34" s="652"/>
      <c r="C34" s="113" t="s">
        <v>21</v>
      </c>
      <c r="D34" s="114"/>
      <c r="E34" s="111" t="s">
        <v>22</v>
      </c>
      <c r="F34" s="115"/>
      <c r="G34" s="116"/>
      <c r="H34" s="112">
        <f>1*G33</f>
        <v>0</v>
      </c>
    </row>
    <row r="35" spans="1:10" ht="18" customHeight="1">
      <c r="A35" s="652"/>
      <c r="B35" s="652"/>
      <c r="C35" s="117" t="s">
        <v>23</v>
      </c>
      <c r="D35" s="118"/>
      <c r="E35" s="119" t="s">
        <v>24</v>
      </c>
      <c r="F35" s="120"/>
      <c r="G35" s="116"/>
      <c r="H35" s="112">
        <f>0.013*G33*F33</f>
        <v>0</v>
      </c>
    </row>
    <row r="36" spans="1:10" ht="18" customHeight="1">
      <c r="A36" s="653"/>
      <c r="B36" s="653"/>
      <c r="C36" s="113" t="s">
        <v>25</v>
      </c>
      <c r="D36" s="114"/>
      <c r="E36" s="394">
        <v>100</v>
      </c>
      <c r="F36" s="129"/>
      <c r="G36" s="116"/>
      <c r="H36" s="112"/>
    </row>
    <row r="37" spans="1:10" ht="18" customHeight="1">
      <c r="A37" s="130"/>
      <c r="B37" s="130"/>
      <c r="C37" s="124"/>
      <c r="D37" s="118"/>
      <c r="E37" s="125" t="s">
        <v>26</v>
      </c>
      <c r="F37" s="131">
        <f>SUM(F33)</f>
        <v>0</v>
      </c>
      <c r="G37" s="132">
        <f>SUM(G33)</f>
        <v>0</v>
      </c>
      <c r="H37" s="128">
        <f>+(H33+H34+H35)/(100/E36)</f>
        <v>0</v>
      </c>
    </row>
    <row r="38" spans="1:10" ht="18" customHeight="1">
      <c r="A38" s="130"/>
      <c r="B38" s="130"/>
      <c r="C38" s="133"/>
      <c r="D38" s="133"/>
      <c r="E38" s="134" t="s">
        <v>242</v>
      </c>
      <c r="F38" s="135">
        <f>+F22+F27+F32+F37</f>
        <v>0</v>
      </c>
      <c r="G38" s="136">
        <f>+G22+G27+G32+G37</f>
        <v>0</v>
      </c>
      <c r="H38" s="137">
        <f>+H22+H27+H32+H37</f>
        <v>0</v>
      </c>
    </row>
    <row r="39" spans="1:10" ht="18" customHeight="1">
      <c r="A39" s="130"/>
      <c r="B39" s="130"/>
      <c r="C39" s="133"/>
      <c r="D39" s="133"/>
      <c r="E39" s="138"/>
      <c r="F39" s="139"/>
      <c r="G39" s="140"/>
      <c r="H39" s="141"/>
    </row>
    <row r="40" spans="1:10" ht="18" customHeight="1">
      <c r="A40" s="130"/>
      <c r="B40" s="130"/>
      <c r="C40" s="133"/>
      <c r="D40" s="133"/>
      <c r="E40" s="138"/>
      <c r="F40" s="139"/>
      <c r="G40" s="140"/>
      <c r="H40" s="141"/>
    </row>
    <row r="41" spans="1:10" ht="18" customHeight="1">
      <c r="A41" s="130"/>
      <c r="B41" s="130"/>
      <c r="C41" s="133"/>
      <c r="D41" s="133"/>
      <c r="E41" s="138"/>
      <c r="F41" s="139"/>
      <c r="G41" s="140"/>
      <c r="H41" s="141"/>
    </row>
    <row r="42" spans="1:10" ht="18" customHeight="1">
      <c r="A42" s="130"/>
      <c r="B42" s="130"/>
      <c r="C42" s="133"/>
      <c r="D42" s="133"/>
      <c r="E42" s="138"/>
      <c r="F42" s="139"/>
      <c r="G42" s="140"/>
      <c r="H42" s="141"/>
    </row>
    <row r="43" spans="1:10" ht="42.6" customHeight="1">
      <c r="A43" s="130"/>
      <c r="B43" s="130"/>
      <c r="C43" s="133"/>
      <c r="D43" s="133"/>
      <c r="E43" s="138"/>
      <c r="F43" s="139"/>
      <c r="G43" s="140"/>
      <c r="H43" s="141"/>
    </row>
    <row r="44" spans="1:10" s="5" customFormat="1" ht="24" customHeight="1">
      <c r="A44" s="142" t="s">
        <v>243</v>
      </c>
      <c r="B44" s="1"/>
      <c r="C44" s="1"/>
      <c r="D44" s="1"/>
      <c r="E44" s="1"/>
      <c r="F44" s="1"/>
      <c r="G44" s="143"/>
      <c r="H44" s="142"/>
      <c r="I44" s="20"/>
      <c r="J44" s="20"/>
    </row>
    <row r="45" spans="1:10" ht="18" customHeight="1">
      <c r="A45" s="103"/>
      <c r="H45" s="144"/>
    </row>
    <row r="46" spans="1:10" ht="18" customHeight="1">
      <c r="A46" s="441" t="s">
        <v>9</v>
      </c>
      <c r="B46" s="440" t="s">
        <v>10</v>
      </c>
      <c r="C46" s="647" t="s">
        <v>11</v>
      </c>
      <c r="D46" s="648"/>
      <c r="E46" s="440" t="s">
        <v>12</v>
      </c>
      <c r="F46" s="104" t="s">
        <v>13</v>
      </c>
      <c r="G46" s="105" t="s">
        <v>13</v>
      </c>
      <c r="H46" s="442" t="s">
        <v>15</v>
      </c>
    </row>
    <row r="47" spans="1:10" ht="18" customHeight="1">
      <c r="A47" s="145"/>
      <c r="B47" s="146"/>
      <c r="C47" s="649"/>
      <c r="D47" s="650"/>
      <c r="E47" s="146"/>
      <c r="F47" s="106" t="s">
        <v>16</v>
      </c>
      <c r="G47" s="107" t="s">
        <v>7</v>
      </c>
      <c r="H47" s="444" t="s">
        <v>18</v>
      </c>
    </row>
    <row r="48" spans="1:10" ht="18" customHeight="1">
      <c r="A48" s="651"/>
      <c r="B48" s="654"/>
      <c r="C48" s="676" t="s">
        <v>27</v>
      </c>
      <c r="D48" s="147"/>
      <c r="E48" s="114" t="s">
        <v>28</v>
      </c>
      <c r="F48" s="115" t="s">
        <v>29</v>
      </c>
      <c r="G48" s="376"/>
      <c r="H48" s="112">
        <f>G48</f>
        <v>0</v>
      </c>
    </row>
    <row r="49" spans="1:8" ht="18" customHeight="1">
      <c r="A49" s="652"/>
      <c r="B49" s="652"/>
      <c r="C49" s="677"/>
      <c r="D49" s="148"/>
      <c r="E49" s="118" t="s">
        <v>30</v>
      </c>
      <c r="F49" s="394"/>
      <c r="G49" s="149"/>
      <c r="H49" s="112">
        <f>0.067*F49</f>
        <v>0</v>
      </c>
    </row>
    <row r="50" spans="1:8" ht="18" customHeight="1">
      <c r="A50" s="653"/>
      <c r="B50" s="653"/>
      <c r="C50" s="113" t="s">
        <v>25</v>
      </c>
      <c r="D50" s="114"/>
      <c r="E50" s="394">
        <v>100</v>
      </c>
      <c r="F50" s="150"/>
      <c r="G50" s="149"/>
      <c r="H50" s="112"/>
    </row>
    <row r="51" spans="1:8" ht="18" customHeight="1">
      <c r="A51" s="151"/>
      <c r="B51" s="152"/>
      <c r="C51" s="153"/>
      <c r="D51" s="153"/>
      <c r="E51" s="153"/>
      <c r="F51" s="154"/>
      <c r="G51" s="155" t="s">
        <v>26</v>
      </c>
      <c r="H51" s="156">
        <f>+(H48+H49)/(100/E50)</f>
        <v>0</v>
      </c>
    </row>
    <row r="52" spans="1:8" ht="18" customHeight="1">
      <c r="A52" s="651"/>
      <c r="B52" s="654"/>
      <c r="C52" s="676" t="s">
        <v>27</v>
      </c>
      <c r="D52" s="147"/>
      <c r="E52" s="114" t="s">
        <v>28</v>
      </c>
      <c r="F52" s="115" t="s">
        <v>29</v>
      </c>
      <c r="G52" s="376"/>
      <c r="H52" s="112">
        <f>G52</f>
        <v>0</v>
      </c>
    </row>
    <row r="53" spans="1:8" ht="18" customHeight="1">
      <c r="A53" s="652"/>
      <c r="B53" s="652"/>
      <c r="C53" s="677"/>
      <c r="D53" s="148"/>
      <c r="E53" s="118" t="s">
        <v>30</v>
      </c>
      <c r="F53" s="394"/>
      <c r="G53" s="149"/>
      <c r="H53" s="112">
        <f>0.067*F53</f>
        <v>0</v>
      </c>
    </row>
    <row r="54" spans="1:8" ht="18" customHeight="1">
      <c r="A54" s="653"/>
      <c r="B54" s="653"/>
      <c r="C54" s="113" t="s">
        <v>25</v>
      </c>
      <c r="D54" s="114"/>
      <c r="E54" s="394">
        <v>100</v>
      </c>
      <c r="F54" s="150"/>
      <c r="G54" s="149"/>
      <c r="H54" s="112"/>
    </row>
    <row r="55" spans="1:8" ht="18" customHeight="1">
      <c r="A55" s="151"/>
      <c r="B55" s="152"/>
      <c r="C55" s="153"/>
      <c r="D55" s="153"/>
      <c r="E55" s="153"/>
      <c r="F55" s="154"/>
      <c r="G55" s="155" t="s">
        <v>26</v>
      </c>
      <c r="H55" s="156">
        <f>+(H52+H53)/(100/E54)</f>
        <v>0</v>
      </c>
    </row>
    <row r="56" spans="1:8" ht="18" customHeight="1">
      <c r="A56" s="651"/>
      <c r="B56" s="654"/>
      <c r="C56" s="676" t="s">
        <v>27</v>
      </c>
      <c r="D56" s="147"/>
      <c r="E56" s="114" t="s">
        <v>28</v>
      </c>
      <c r="F56" s="115" t="s">
        <v>29</v>
      </c>
      <c r="G56" s="376"/>
      <c r="H56" s="112">
        <f>G56</f>
        <v>0</v>
      </c>
    </row>
    <row r="57" spans="1:8" ht="18" customHeight="1">
      <c r="A57" s="652"/>
      <c r="B57" s="652"/>
      <c r="C57" s="677"/>
      <c r="D57" s="148"/>
      <c r="E57" s="118" t="s">
        <v>30</v>
      </c>
      <c r="F57" s="394"/>
      <c r="G57" s="149"/>
      <c r="H57" s="112">
        <f>0.067*F57</f>
        <v>0</v>
      </c>
    </row>
    <row r="58" spans="1:8" ht="18" customHeight="1">
      <c r="A58" s="653"/>
      <c r="B58" s="653"/>
      <c r="C58" s="113" t="s">
        <v>25</v>
      </c>
      <c r="D58" s="114"/>
      <c r="E58" s="394">
        <v>100</v>
      </c>
      <c r="F58" s="150"/>
      <c r="G58" s="149"/>
      <c r="H58" s="112"/>
    </row>
    <row r="59" spans="1:8" ht="18" customHeight="1">
      <c r="A59" s="397"/>
      <c r="B59" s="398"/>
      <c r="C59" s="153"/>
      <c r="D59" s="153"/>
      <c r="E59" s="153"/>
      <c r="F59" s="154"/>
      <c r="G59" s="155" t="s">
        <v>26</v>
      </c>
      <c r="H59" s="156">
        <f>+(H56+H57)/(100/E58)</f>
        <v>0</v>
      </c>
    </row>
    <row r="60" spans="1:8" ht="18" customHeight="1">
      <c r="A60" s="651"/>
      <c r="B60" s="654"/>
      <c r="C60" s="676" t="s">
        <v>27</v>
      </c>
      <c r="D60" s="147"/>
      <c r="E60" s="114" t="s">
        <v>28</v>
      </c>
      <c r="F60" s="115" t="s">
        <v>29</v>
      </c>
      <c r="G60" s="376"/>
      <c r="H60" s="112">
        <f>G60</f>
        <v>0</v>
      </c>
    </row>
    <row r="61" spans="1:8" ht="18" customHeight="1">
      <c r="A61" s="652"/>
      <c r="B61" s="652"/>
      <c r="C61" s="677"/>
      <c r="D61" s="148"/>
      <c r="E61" s="118" t="s">
        <v>30</v>
      </c>
      <c r="F61" s="394"/>
      <c r="G61" s="149"/>
      <c r="H61" s="112">
        <f>0.067*F61</f>
        <v>0</v>
      </c>
    </row>
    <row r="62" spans="1:8" ht="18" customHeight="1">
      <c r="A62" s="653"/>
      <c r="B62" s="653"/>
      <c r="C62" s="113" t="s">
        <v>25</v>
      </c>
      <c r="D62" s="114"/>
      <c r="E62" s="394">
        <v>100</v>
      </c>
      <c r="F62" s="150"/>
      <c r="G62" s="149"/>
      <c r="H62" s="112"/>
    </row>
    <row r="63" spans="1:8" ht="18" customHeight="1">
      <c r="A63" s="151"/>
      <c r="B63" s="152"/>
      <c r="C63" s="153"/>
      <c r="D63" s="153"/>
      <c r="E63" s="153"/>
      <c r="F63" s="154"/>
      <c r="G63" s="155" t="s">
        <v>26</v>
      </c>
      <c r="H63" s="156">
        <f>+(H60+H61)/(100/E62)</f>
        <v>0</v>
      </c>
    </row>
    <row r="64" spans="1:8" ht="18" customHeight="1">
      <c r="A64" s="651"/>
      <c r="B64" s="654"/>
      <c r="C64" s="676" t="s">
        <v>27</v>
      </c>
      <c r="D64" s="147"/>
      <c r="E64" s="114" t="s">
        <v>28</v>
      </c>
      <c r="F64" s="115" t="s">
        <v>29</v>
      </c>
      <c r="G64" s="376"/>
      <c r="H64" s="112">
        <f>G64</f>
        <v>0</v>
      </c>
    </row>
    <row r="65" spans="1:8" ht="18" customHeight="1">
      <c r="A65" s="674"/>
      <c r="B65" s="672"/>
      <c r="C65" s="677"/>
      <c r="D65" s="148"/>
      <c r="E65" s="118" t="s">
        <v>30</v>
      </c>
      <c r="F65" s="394"/>
      <c r="G65" s="149"/>
      <c r="H65" s="112">
        <f>0.067*F65</f>
        <v>0</v>
      </c>
    </row>
    <row r="66" spans="1:8" ht="18" customHeight="1">
      <c r="A66" s="675"/>
      <c r="B66" s="673"/>
      <c r="C66" s="113" t="s">
        <v>25</v>
      </c>
      <c r="D66" s="114"/>
      <c r="E66" s="394">
        <v>100</v>
      </c>
      <c r="F66" s="150"/>
      <c r="G66" s="149"/>
      <c r="H66" s="112"/>
    </row>
    <row r="67" spans="1:8" ht="18" customHeight="1">
      <c r="A67" s="151"/>
      <c r="B67" s="152"/>
      <c r="C67" s="153"/>
      <c r="D67" s="153"/>
      <c r="E67" s="153"/>
      <c r="F67" s="154"/>
      <c r="G67" s="155" t="s">
        <v>26</v>
      </c>
      <c r="H67" s="156">
        <f>+(H64+H65)/(100/E66)</f>
        <v>0</v>
      </c>
    </row>
    <row r="68" spans="1:8" ht="18" customHeight="1">
      <c r="A68" s="651"/>
      <c r="B68" s="654"/>
      <c r="C68" s="676" t="s">
        <v>27</v>
      </c>
      <c r="D68" s="147"/>
      <c r="E68" s="114" t="s">
        <v>28</v>
      </c>
      <c r="F68" s="115" t="s">
        <v>29</v>
      </c>
      <c r="G68" s="376"/>
      <c r="H68" s="112">
        <f>G68</f>
        <v>0</v>
      </c>
    </row>
    <row r="69" spans="1:8" ht="18" customHeight="1">
      <c r="A69" s="652"/>
      <c r="B69" s="652"/>
      <c r="C69" s="677"/>
      <c r="D69" s="148"/>
      <c r="E69" s="118" t="s">
        <v>30</v>
      </c>
      <c r="F69" s="394"/>
      <c r="G69" s="149"/>
      <c r="H69" s="112">
        <f>0.067*F69</f>
        <v>0</v>
      </c>
    </row>
    <row r="70" spans="1:8" ht="18" customHeight="1">
      <c r="A70" s="653"/>
      <c r="B70" s="652"/>
      <c r="C70" s="117" t="s">
        <v>25</v>
      </c>
      <c r="D70" s="118"/>
      <c r="E70" s="399">
        <v>100</v>
      </c>
      <c r="F70" s="150"/>
      <c r="G70" s="149"/>
      <c r="H70" s="112"/>
    </row>
    <row r="71" spans="1:8" ht="18" customHeight="1">
      <c r="A71" s="130"/>
      <c r="B71" s="124"/>
      <c r="C71" s="124"/>
      <c r="D71" s="124"/>
      <c r="E71" s="118"/>
      <c r="F71" s="154"/>
      <c r="G71" s="155" t="s">
        <v>26</v>
      </c>
      <c r="H71" s="156">
        <f>+(H68+H69)/(100/E70)</f>
        <v>0</v>
      </c>
    </row>
    <row r="72" spans="1:8" ht="18" customHeight="1">
      <c r="A72" s="130"/>
      <c r="B72" s="130"/>
      <c r="C72" s="133"/>
      <c r="D72" s="133"/>
      <c r="E72" s="130"/>
      <c r="F72" s="631" t="s">
        <v>31</v>
      </c>
      <c r="G72" s="632"/>
      <c r="H72" s="137">
        <f>+H51+H55+H59+H63+H67+H71</f>
        <v>0</v>
      </c>
    </row>
    <row r="73" spans="1:8" ht="18" customHeight="1">
      <c r="A73" s="130"/>
      <c r="B73" s="130"/>
      <c r="C73" s="133"/>
      <c r="D73" s="133"/>
      <c r="E73" s="130"/>
      <c r="F73" s="429"/>
      <c r="G73" s="138"/>
      <c r="H73" s="138"/>
    </row>
    <row r="74" spans="1:8" ht="19.5" customHeight="1">
      <c r="C74" s="133"/>
      <c r="D74" s="133"/>
      <c r="E74" s="157"/>
      <c r="F74" s="158"/>
      <c r="G74" s="159"/>
      <c r="H74" s="160"/>
    </row>
    <row r="75" spans="1:8" ht="24" customHeight="1">
      <c r="A75" s="142" t="s">
        <v>244</v>
      </c>
      <c r="B75" s="1"/>
      <c r="C75" s="1"/>
      <c r="D75" s="1"/>
      <c r="E75" s="1"/>
      <c r="F75" s="1"/>
      <c r="G75" s="143"/>
      <c r="H75" s="1"/>
    </row>
    <row r="76" spans="1:8" ht="18" customHeight="1">
      <c r="A76" s="142"/>
      <c r="B76" s="1"/>
      <c r="C76" s="1"/>
      <c r="D76" s="1"/>
      <c r="E76" s="1"/>
      <c r="F76" s="1"/>
      <c r="G76" s="143"/>
      <c r="H76" s="1"/>
    </row>
    <row r="77" spans="1:8" ht="18" customHeight="1">
      <c r="A77" s="645" t="s">
        <v>9</v>
      </c>
      <c r="B77" s="645" t="s">
        <v>10</v>
      </c>
      <c r="C77" s="647" t="s">
        <v>11</v>
      </c>
      <c r="D77" s="648"/>
      <c r="E77" s="645" t="s">
        <v>12</v>
      </c>
      <c r="F77" s="104" t="s">
        <v>13</v>
      </c>
      <c r="G77" s="105" t="s">
        <v>14</v>
      </c>
      <c r="H77" s="442" t="s">
        <v>15</v>
      </c>
    </row>
    <row r="78" spans="1:8" ht="18" customHeight="1">
      <c r="A78" s="646"/>
      <c r="B78" s="646"/>
      <c r="C78" s="649"/>
      <c r="D78" s="650"/>
      <c r="E78" s="646"/>
      <c r="F78" s="106" t="s">
        <v>16</v>
      </c>
      <c r="G78" s="107" t="s">
        <v>17</v>
      </c>
      <c r="H78" s="444" t="s">
        <v>18</v>
      </c>
    </row>
    <row r="79" spans="1:8" ht="18" customHeight="1">
      <c r="A79" s="651"/>
      <c r="B79" s="654"/>
      <c r="C79" s="113" t="s">
        <v>19</v>
      </c>
      <c r="D79" s="114"/>
      <c r="E79" s="161" t="s">
        <v>32</v>
      </c>
      <c r="F79" s="381"/>
      <c r="G79" s="396"/>
      <c r="H79" s="112">
        <f xml:space="preserve"> 1*G79</f>
        <v>0</v>
      </c>
    </row>
    <row r="80" spans="1:8" ht="18" customHeight="1">
      <c r="A80" s="652"/>
      <c r="B80" s="652"/>
      <c r="C80" s="113" t="s">
        <v>21</v>
      </c>
      <c r="D80" s="114"/>
      <c r="E80" s="111" t="s">
        <v>22</v>
      </c>
      <c r="F80" s="115"/>
      <c r="G80" s="116"/>
      <c r="H80" s="112">
        <f>1*G79</f>
        <v>0</v>
      </c>
    </row>
    <row r="81" spans="1:8" ht="18" customHeight="1">
      <c r="A81" s="652"/>
      <c r="B81" s="652"/>
      <c r="C81" s="117" t="s">
        <v>23</v>
      </c>
      <c r="D81" s="118"/>
      <c r="E81" s="119" t="s">
        <v>33</v>
      </c>
      <c r="F81" s="120"/>
      <c r="G81" s="116"/>
      <c r="H81" s="112">
        <f>0.1*G79*F79</f>
        <v>0</v>
      </c>
    </row>
    <row r="82" spans="1:8" ht="18" customHeight="1">
      <c r="A82" s="653"/>
      <c r="B82" s="653"/>
      <c r="C82" s="113" t="s">
        <v>25</v>
      </c>
      <c r="D82" s="114"/>
      <c r="E82" s="394">
        <v>100</v>
      </c>
      <c r="F82" s="121"/>
      <c r="G82" s="116"/>
      <c r="H82" s="112"/>
    </row>
    <row r="83" spans="1:8" ht="18" customHeight="1">
      <c r="A83" s="162"/>
      <c r="B83" s="163"/>
      <c r="C83" s="124"/>
      <c r="D83" s="124"/>
      <c r="E83" s="125" t="s">
        <v>26</v>
      </c>
      <c r="F83" s="126">
        <f>SUM(F79)</f>
        <v>0</v>
      </c>
      <c r="G83" s="164">
        <f>SUM(G79)</f>
        <v>0</v>
      </c>
      <c r="H83" s="128">
        <f>+(H79+H80+H81)/(100/E82)</f>
        <v>0</v>
      </c>
    </row>
    <row r="84" spans="1:8" ht="18" customHeight="1">
      <c r="A84" s="651"/>
      <c r="B84" s="654"/>
      <c r="C84" s="113" t="s">
        <v>19</v>
      </c>
      <c r="D84" s="114"/>
      <c r="E84" s="111" t="s">
        <v>32</v>
      </c>
      <c r="F84" s="381"/>
      <c r="G84" s="396"/>
      <c r="H84" s="112">
        <f xml:space="preserve"> 1*G84</f>
        <v>0</v>
      </c>
    </row>
    <row r="85" spans="1:8" ht="18" customHeight="1">
      <c r="A85" s="674"/>
      <c r="B85" s="672"/>
      <c r="C85" s="113" t="s">
        <v>21</v>
      </c>
      <c r="D85" s="114"/>
      <c r="E85" s="111" t="s">
        <v>22</v>
      </c>
      <c r="F85" s="115"/>
      <c r="G85" s="116"/>
      <c r="H85" s="112">
        <f>1*G84</f>
        <v>0</v>
      </c>
    </row>
    <row r="86" spans="1:8" ht="18" customHeight="1">
      <c r="A86" s="674"/>
      <c r="B86" s="672"/>
      <c r="C86" s="117" t="s">
        <v>23</v>
      </c>
      <c r="D86" s="118"/>
      <c r="E86" s="119" t="s">
        <v>33</v>
      </c>
      <c r="F86" s="120"/>
      <c r="G86" s="116"/>
      <c r="H86" s="112">
        <f>0.1*G84*F84</f>
        <v>0</v>
      </c>
    </row>
    <row r="87" spans="1:8" ht="18" customHeight="1">
      <c r="A87" s="675"/>
      <c r="B87" s="673"/>
      <c r="C87" s="113" t="s">
        <v>25</v>
      </c>
      <c r="D87" s="114"/>
      <c r="E87" s="394">
        <v>100</v>
      </c>
      <c r="F87" s="121"/>
      <c r="G87" s="116"/>
      <c r="H87" s="112"/>
    </row>
    <row r="88" spans="1:8" ht="18" customHeight="1">
      <c r="A88" s="162"/>
      <c r="B88" s="163"/>
      <c r="C88" s="124"/>
      <c r="D88" s="124"/>
      <c r="E88" s="125" t="s">
        <v>26</v>
      </c>
      <c r="F88" s="126">
        <f>SUM(F84)</f>
        <v>0</v>
      </c>
      <c r="G88" s="164">
        <f>SUM(G84)</f>
        <v>0</v>
      </c>
      <c r="H88" s="128">
        <f>+(H84+H85+H86)/(100/E87)</f>
        <v>0</v>
      </c>
    </row>
    <row r="89" spans="1:8" ht="18" customHeight="1">
      <c r="A89" s="651"/>
      <c r="B89" s="654"/>
      <c r="C89" s="113" t="s">
        <v>19</v>
      </c>
      <c r="D89" s="114"/>
      <c r="E89" s="111" t="s">
        <v>32</v>
      </c>
      <c r="F89" s="381"/>
      <c r="G89" s="396"/>
      <c r="H89" s="112">
        <f>1*G89</f>
        <v>0</v>
      </c>
    </row>
    <row r="90" spans="1:8" ht="18" customHeight="1">
      <c r="A90" s="674"/>
      <c r="B90" s="672"/>
      <c r="C90" s="113" t="s">
        <v>21</v>
      </c>
      <c r="D90" s="114"/>
      <c r="E90" s="111" t="s">
        <v>22</v>
      </c>
      <c r="F90" s="115"/>
      <c r="G90" s="116"/>
      <c r="H90" s="112">
        <f>1*G89</f>
        <v>0</v>
      </c>
    </row>
    <row r="91" spans="1:8" ht="18" customHeight="1">
      <c r="A91" s="674"/>
      <c r="B91" s="672"/>
      <c r="C91" s="117" t="s">
        <v>23</v>
      </c>
      <c r="D91" s="118"/>
      <c r="E91" s="119" t="s">
        <v>33</v>
      </c>
      <c r="F91" s="120"/>
      <c r="G91" s="116"/>
      <c r="H91" s="112">
        <f>0.1*G89*F89</f>
        <v>0</v>
      </c>
    </row>
    <row r="92" spans="1:8" ht="18" customHeight="1">
      <c r="A92" s="675"/>
      <c r="B92" s="673"/>
      <c r="C92" s="113" t="s">
        <v>25</v>
      </c>
      <c r="D92" s="114"/>
      <c r="E92" s="394">
        <v>100</v>
      </c>
      <c r="F92" s="121"/>
      <c r="G92" s="116"/>
      <c r="H92" s="112"/>
    </row>
    <row r="93" spans="1:8" ht="18" customHeight="1">
      <c r="A93" s="162"/>
      <c r="B93" s="163"/>
      <c r="C93" s="124"/>
      <c r="D93" s="124"/>
      <c r="E93" s="125" t="s">
        <v>26</v>
      </c>
      <c r="F93" s="126">
        <f>SUM(F89)</f>
        <v>0</v>
      </c>
      <c r="G93" s="164">
        <f>SUM(G89)</f>
        <v>0</v>
      </c>
      <c r="H93" s="128">
        <f>+(H89+H90+H91)/(100/E92)</f>
        <v>0</v>
      </c>
    </row>
    <row r="94" spans="1:8" ht="18" customHeight="1">
      <c r="A94" s="651"/>
      <c r="B94" s="654"/>
      <c r="C94" s="113" t="s">
        <v>19</v>
      </c>
      <c r="D94" s="114"/>
      <c r="E94" s="111" t="s">
        <v>32</v>
      </c>
      <c r="F94" s="381"/>
      <c r="G94" s="395"/>
      <c r="H94" s="112">
        <f xml:space="preserve"> 1*G94</f>
        <v>0</v>
      </c>
    </row>
    <row r="95" spans="1:8" ht="18" customHeight="1">
      <c r="A95" s="652"/>
      <c r="B95" s="652"/>
      <c r="C95" s="113" t="s">
        <v>21</v>
      </c>
      <c r="D95" s="114"/>
      <c r="E95" s="111" t="s">
        <v>22</v>
      </c>
      <c r="F95" s="115"/>
      <c r="G95" s="116"/>
      <c r="H95" s="112">
        <f>1*G94</f>
        <v>0</v>
      </c>
    </row>
    <row r="96" spans="1:8" ht="18" customHeight="1">
      <c r="A96" s="652"/>
      <c r="B96" s="652"/>
      <c r="C96" s="117" t="s">
        <v>23</v>
      </c>
      <c r="D96" s="118"/>
      <c r="E96" s="119" t="s">
        <v>33</v>
      </c>
      <c r="F96" s="120"/>
      <c r="G96" s="116"/>
      <c r="H96" s="112">
        <f>0.1*G94*F94</f>
        <v>0</v>
      </c>
    </row>
    <row r="97" spans="1:10" ht="18" customHeight="1">
      <c r="A97" s="653"/>
      <c r="B97" s="653"/>
      <c r="C97" s="113" t="s">
        <v>25</v>
      </c>
      <c r="D97" s="114"/>
      <c r="E97" s="394">
        <v>100</v>
      </c>
      <c r="F97" s="129"/>
      <c r="G97" s="116"/>
      <c r="H97" s="112"/>
    </row>
    <row r="98" spans="1:10" ht="18" customHeight="1">
      <c r="A98" s="130"/>
      <c r="B98" s="130"/>
      <c r="C98" s="130"/>
      <c r="D98" s="130"/>
      <c r="E98" s="125" t="s">
        <v>26</v>
      </c>
      <c r="F98" s="126">
        <f>SUM(F94)</f>
        <v>0</v>
      </c>
      <c r="G98" s="164">
        <f>SUM(G94)</f>
        <v>0</v>
      </c>
      <c r="H98" s="128">
        <f>+(H94+H95+H96)/(100/E97)</f>
        <v>0</v>
      </c>
    </row>
    <row r="99" spans="1:10" ht="18" customHeight="1">
      <c r="A99" s="130"/>
      <c r="B99" s="130"/>
      <c r="C99" s="133"/>
      <c r="D99" s="133"/>
      <c r="E99" s="134" t="s">
        <v>245</v>
      </c>
      <c r="F99" s="135">
        <f>+F93+F98+F88+F83</f>
        <v>0</v>
      </c>
      <c r="G99" s="136">
        <f>+G93+G98+G88+G83</f>
        <v>0</v>
      </c>
      <c r="H99" s="137">
        <f>+H83+H88+H93+H98</f>
        <v>0</v>
      </c>
    </row>
    <row r="100" spans="1:10" s="3" customFormat="1" ht="18" customHeight="1">
      <c r="A100" s="165"/>
      <c r="B100" s="165"/>
      <c r="C100" s="133"/>
      <c r="D100" s="133"/>
      <c r="E100" s="138"/>
      <c r="F100" s="166"/>
      <c r="G100" s="167"/>
      <c r="H100" s="168"/>
      <c r="I100" s="19"/>
      <c r="J100" s="19"/>
    </row>
    <row r="101" spans="1:10" ht="24" customHeight="1">
      <c r="A101" s="142" t="s">
        <v>246</v>
      </c>
      <c r="B101" s="1"/>
      <c r="C101" s="1"/>
      <c r="D101" s="1"/>
      <c r="E101" s="1"/>
      <c r="F101" s="1"/>
      <c r="G101" s="143"/>
    </row>
    <row r="102" spans="1:10" ht="18" customHeight="1">
      <c r="A102" s="142"/>
      <c r="B102" s="1"/>
      <c r="C102" s="1"/>
      <c r="D102" s="1"/>
      <c r="E102" s="1"/>
      <c r="F102" s="1"/>
      <c r="G102" s="143"/>
      <c r="H102" s="168"/>
    </row>
    <row r="103" spans="1:10" ht="18" customHeight="1">
      <c r="A103" s="425" t="s">
        <v>9</v>
      </c>
      <c r="B103" s="169" t="s">
        <v>10</v>
      </c>
      <c r="C103" s="690" t="s">
        <v>11</v>
      </c>
      <c r="D103" s="691"/>
      <c r="E103" s="169" t="s">
        <v>12</v>
      </c>
      <c r="F103" s="437" t="s">
        <v>13</v>
      </c>
      <c r="G103" s="170" t="s">
        <v>13</v>
      </c>
      <c r="H103" s="426" t="s">
        <v>15</v>
      </c>
    </row>
    <row r="104" spans="1:10" ht="18" customHeight="1">
      <c r="A104" s="427"/>
      <c r="B104" s="171"/>
      <c r="C104" s="172"/>
      <c r="D104" s="172"/>
      <c r="E104" s="173"/>
      <c r="F104" s="438" t="s">
        <v>16</v>
      </c>
      <c r="G104" s="174" t="s">
        <v>7</v>
      </c>
      <c r="H104" s="428" t="s">
        <v>18</v>
      </c>
    </row>
    <row r="105" spans="1:10" ht="18" customHeight="1">
      <c r="A105" s="651"/>
      <c r="B105" s="654"/>
      <c r="C105" s="676" t="s">
        <v>27</v>
      </c>
      <c r="D105" s="147"/>
      <c r="E105" s="114" t="s">
        <v>28</v>
      </c>
      <c r="F105" s="115" t="s">
        <v>29</v>
      </c>
      <c r="G105" s="395"/>
      <c r="H105" s="112">
        <f>G105</f>
        <v>0</v>
      </c>
    </row>
    <row r="106" spans="1:10" ht="18" customHeight="1">
      <c r="A106" s="652"/>
      <c r="B106" s="652"/>
      <c r="C106" s="677"/>
      <c r="D106" s="148"/>
      <c r="E106" s="118" t="s">
        <v>30</v>
      </c>
      <c r="F106" s="394"/>
      <c r="G106" s="116"/>
      <c r="H106" s="112">
        <f>0.067*F106</f>
        <v>0</v>
      </c>
    </row>
    <row r="107" spans="1:10" ht="18" customHeight="1">
      <c r="A107" s="653"/>
      <c r="B107" s="653"/>
      <c r="C107" s="113" t="s">
        <v>25</v>
      </c>
      <c r="D107" s="114"/>
      <c r="E107" s="394">
        <v>100</v>
      </c>
      <c r="F107" s="150"/>
      <c r="G107" s="116"/>
      <c r="H107" s="112"/>
    </row>
    <row r="108" spans="1:10" ht="18" customHeight="1">
      <c r="A108" s="151"/>
      <c r="B108" s="152"/>
      <c r="C108" s="153"/>
      <c r="D108" s="153"/>
      <c r="E108" s="153"/>
      <c r="F108" s="154"/>
      <c r="G108" s="155" t="s">
        <v>26</v>
      </c>
      <c r="H108" s="156">
        <f>+(H105+H106)/(100/E107)</f>
        <v>0</v>
      </c>
    </row>
    <row r="109" spans="1:10" ht="18" customHeight="1">
      <c r="A109" s="651"/>
      <c r="B109" s="654"/>
      <c r="C109" s="676" t="s">
        <v>27</v>
      </c>
      <c r="D109" s="147"/>
      <c r="E109" s="114" t="s">
        <v>28</v>
      </c>
      <c r="F109" s="115" t="s">
        <v>29</v>
      </c>
      <c r="G109" s="395"/>
      <c r="H109" s="112">
        <f>G109</f>
        <v>0</v>
      </c>
    </row>
    <row r="110" spans="1:10" ht="18" customHeight="1">
      <c r="A110" s="652"/>
      <c r="B110" s="652"/>
      <c r="C110" s="677"/>
      <c r="D110" s="148"/>
      <c r="E110" s="118" t="s">
        <v>30</v>
      </c>
      <c r="F110" s="394"/>
      <c r="G110" s="116"/>
      <c r="H110" s="112">
        <f>0.067*F110</f>
        <v>0</v>
      </c>
    </row>
    <row r="111" spans="1:10" ht="18" customHeight="1">
      <c r="A111" s="653"/>
      <c r="B111" s="653"/>
      <c r="C111" s="113" t="s">
        <v>25</v>
      </c>
      <c r="D111" s="114"/>
      <c r="E111" s="394">
        <v>100</v>
      </c>
      <c r="F111" s="150"/>
      <c r="G111" s="116"/>
      <c r="H111" s="112"/>
    </row>
    <row r="112" spans="1:10" ht="18" customHeight="1">
      <c r="A112" s="151"/>
      <c r="B112" s="152"/>
      <c r="C112" s="153"/>
      <c r="D112" s="153"/>
      <c r="E112" s="153"/>
      <c r="F112" s="154"/>
      <c r="G112" s="155" t="s">
        <v>26</v>
      </c>
      <c r="H112" s="156">
        <f>+(H109+H110)/(100/E111)</f>
        <v>0</v>
      </c>
    </row>
    <row r="113" spans="1:10" ht="18" customHeight="1">
      <c r="A113" s="651"/>
      <c r="B113" s="654"/>
      <c r="C113" s="676" t="s">
        <v>27</v>
      </c>
      <c r="D113" s="147"/>
      <c r="E113" s="114" t="s">
        <v>28</v>
      </c>
      <c r="F113" s="115" t="s">
        <v>29</v>
      </c>
      <c r="G113" s="395"/>
      <c r="H113" s="112">
        <f>G113</f>
        <v>0</v>
      </c>
    </row>
    <row r="114" spans="1:10" ht="18" customHeight="1">
      <c r="A114" s="652"/>
      <c r="B114" s="652"/>
      <c r="C114" s="677"/>
      <c r="D114" s="148"/>
      <c r="E114" s="118" t="s">
        <v>30</v>
      </c>
      <c r="F114" s="394"/>
      <c r="G114" s="116"/>
      <c r="H114" s="112">
        <f>0.067*F114</f>
        <v>0</v>
      </c>
    </row>
    <row r="115" spans="1:10" ht="18" customHeight="1">
      <c r="A115" s="653"/>
      <c r="B115" s="653"/>
      <c r="C115" s="113" t="s">
        <v>25</v>
      </c>
      <c r="D115" s="114"/>
      <c r="E115" s="394">
        <v>100</v>
      </c>
      <c r="F115" s="150"/>
      <c r="G115" s="116"/>
      <c r="H115" s="112"/>
    </row>
    <row r="116" spans="1:10" ht="18" customHeight="1">
      <c r="A116" s="151"/>
      <c r="B116" s="152"/>
      <c r="C116" s="153"/>
      <c r="D116" s="153"/>
      <c r="E116" s="153"/>
      <c r="F116" s="154"/>
      <c r="G116" s="155" t="s">
        <v>26</v>
      </c>
      <c r="H116" s="156">
        <f>+(H113+H114)/(100/E115)</f>
        <v>0</v>
      </c>
    </row>
    <row r="117" spans="1:10" ht="18" customHeight="1">
      <c r="A117" s="651"/>
      <c r="B117" s="654"/>
      <c r="C117" s="676" t="s">
        <v>27</v>
      </c>
      <c r="D117" s="147"/>
      <c r="E117" s="114" t="s">
        <v>28</v>
      </c>
      <c r="F117" s="115" t="s">
        <v>29</v>
      </c>
      <c r="G117" s="395"/>
      <c r="H117" s="112">
        <f>G117</f>
        <v>0</v>
      </c>
    </row>
    <row r="118" spans="1:10" ht="18" customHeight="1">
      <c r="A118" s="652"/>
      <c r="B118" s="652"/>
      <c r="C118" s="677"/>
      <c r="D118" s="148"/>
      <c r="E118" s="118" t="s">
        <v>30</v>
      </c>
      <c r="F118" s="394"/>
      <c r="G118" s="116"/>
      <c r="H118" s="112">
        <f>0.067*F118</f>
        <v>0</v>
      </c>
    </row>
    <row r="119" spans="1:10" ht="18" customHeight="1">
      <c r="A119" s="653"/>
      <c r="B119" s="653"/>
      <c r="C119" s="113" t="s">
        <v>25</v>
      </c>
      <c r="D119" s="114"/>
      <c r="E119" s="394">
        <v>100</v>
      </c>
      <c r="F119" s="150"/>
      <c r="G119" s="116"/>
      <c r="H119" s="112"/>
    </row>
    <row r="120" spans="1:10" ht="18" customHeight="1">
      <c r="A120" s="113"/>
      <c r="B120" s="153"/>
      <c r="C120" s="153"/>
      <c r="D120" s="153"/>
      <c r="E120" s="153"/>
      <c r="F120" s="154"/>
      <c r="G120" s="155" t="s">
        <v>26</v>
      </c>
      <c r="H120" s="156">
        <f>+(H117+H118)/(100/E119)</f>
        <v>0</v>
      </c>
    </row>
    <row r="121" spans="1:10" ht="18" customHeight="1">
      <c r="A121" s="175"/>
      <c r="B121" s="175"/>
      <c r="C121" s="175"/>
      <c r="D121" s="175"/>
      <c r="E121" s="175"/>
      <c r="F121" s="631" t="s">
        <v>34</v>
      </c>
      <c r="G121" s="632"/>
      <c r="H121" s="176">
        <f>+H108+H112+H116+H120</f>
        <v>0</v>
      </c>
    </row>
    <row r="122" spans="1:10" s="3" customFormat="1" ht="18" customHeight="1">
      <c r="A122" s="175"/>
      <c r="B122" s="175"/>
      <c r="C122" s="175"/>
      <c r="D122" s="175"/>
      <c r="E122" s="165"/>
      <c r="F122" s="177"/>
      <c r="G122" s="177"/>
      <c r="H122" s="178"/>
      <c r="I122" s="19"/>
      <c r="J122" s="19"/>
    </row>
    <row r="123" spans="1:10" s="1" customFormat="1" ht="24" customHeight="1">
      <c r="A123" s="142" t="s">
        <v>35</v>
      </c>
      <c r="B123" s="97"/>
      <c r="C123" s="97"/>
      <c r="D123" s="97"/>
      <c r="E123" s="97"/>
      <c r="F123" s="179"/>
      <c r="G123" s="180"/>
      <c r="I123" s="20"/>
      <c r="J123" s="20"/>
    </row>
    <row r="124" spans="1:10" s="2" customFormat="1" ht="18" customHeight="1">
      <c r="A124" s="103"/>
      <c r="B124" s="175"/>
      <c r="C124" s="175"/>
      <c r="D124" s="175"/>
      <c r="E124" s="175"/>
      <c r="F124" s="181"/>
      <c r="G124" s="182"/>
      <c r="I124" s="18"/>
      <c r="J124" s="18"/>
    </row>
    <row r="125" spans="1:10" s="2" customFormat="1" ht="18" customHeight="1">
      <c r="A125" s="692" t="s">
        <v>36</v>
      </c>
      <c r="B125" s="692"/>
      <c r="C125" s="692"/>
      <c r="D125" s="692"/>
      <c r="E125" s="648" t="s">
        <v>12</v>
      </c>
      <c r="F125" s="441" t="s">
        <v>13</v>
      </c>
      <c r="G125" s="441" t="s">
        <v>13</v>
      </c>
      <c r="H125" s="440" t="s">
        <v>15</v>
      </c>
      <c r="I125" s="18"/>
      <c r="J125" s="18"/>
    </row>
    <row r="126" spans="1:10" s="2" customFormat="1" ht="18" customHeight="1">
      <c r="A126" s="692"/>
      <c r="B126" s="692"/>
      <c r="C126" s="692"/>
      <c r="D126" s="692"/>
      <c r="E126" s="650"/>
      <c r="F126" s="443" t="s">
        <v>7</v>
      </c>
      <c r="G126" s="443" t="s">
        <v>16</v>
      </c>
      <c r="H126" s="108" t="s">
        <v>18</v>
      </c>
      <c r="I126" s="18"/>
      <c r="J126" s="18"/>
    </row>
    <row r="127" spans="1:10" s="2" customFormat="1" ht="18" customHeight="1">
      <c r="A127" s="659" t="s">
        <v>37</v>
      </c>
      <c r="B127" s="660"/>
      <c r="C127" s="686" t="s">
        <v>38</v>
      </c>
      <c r="D127" s="686"/>
      <c r="E127" s="183" t="s">
        <v>39</v>
      </c>
      <c r="F127" s="184"/>
      <c r="G127" s="381"/>
      <c r="H127" s="185">
        <f>IF(SUM(+G127/15)&lt;0.01,SUM(+G127/15),2)</f>
        <v>0</v>
      </c>
      <c r="I127" s="18"/>
      <c r="J127" s="18"/>
    </row>
    <row r="128" spans="1:10" s="2" customFormat="1" ht="18" customHeight="1">
      <c r="A128" s="661"/>
      <c r="B128" s="662"/>
      <c r="C128" s="686" t="s">
        <v>40</v>
      </c>
      <c r="D128" s="686"/>
      <c r="E128" s="186" t="s">
        <v>41</v>
      </c>
      <c r="F128" s="387"/>
      <c r="G128" s="187"/>
      <c r="H128" s="188">
        <f>IF(SUM(+F128/150*6)&lt;0.01,SUM(+F128/150*6),6)</f>
        <v>0</v>
      </c>
      <c r="I128" s="18"/>
      <c r="J128" s="18"/>
    </row>
    <row r="129" spans="1:10" s="2" customFormat="1" ht="18" customHeight="1">
      <c r="A129" s="659" t="s">
        <v>42</v>
      </c>
      <c r="B129" s="660"/>
      <c r="C129" s="686" t="s">
        <v>38</v>
      </c>
      <c r="D129" s="686"/>
      <c r="E129" s="183" t="s">
        <v>39</v>
      </c>
      <c r="F129" s="184"/>
      <c r="G129" s="381"/>
      <c r="H129" s="185">
        <f>+G129/15</f>
        <v>0</v>
      </c>
      <c r="I129" s="18"/>
      <c r="J129" s="18"/>
    </row>
    <row r="130" spans="1:10" s="2" customFormat="1" ht="18" customHeight="1">
      <c r="A130" s="661"/>
      <c r="B130" s="662"/>
      <c r="C130" s="597" t="s">
        <v>43</v>
      </c>
      <c r="D130" s="599"/>
      <c r="E130" s="186" t="s">
        <v>44</v>
      </c>
      <c r="F130" s="386"/>
      <c r="G130" s="115"/>
      <c r="H130" s="185">
        <f>+F130/15</f>
        <v>0</v>
      </c>
      <c r="I130" s="18"/>
      <c r="J130" s="18"/>
    </row>
    <row r="131" spans="1:10" s="2" customFormat="1" ht="18" customHeight="1">
      <c r="A131" s="659" t="s">
        <v>45</v>
      </c>
      <c r="B131" s="660"/>
      <c r="C131" s="597" t="s">
        <v>38</v>
      </c>
      <c r="D131" s="599"/>
      <c r="E131" s="183" t="s">
        <v>46</v>
      </c>
      <c r="F131" s="184"/>
      <c r="G131" s="381"/>
      <c r="H131" s="185">
        <f>+G131/15*2</f>
        <v>0</v>
      </c>
      <c r="I131" s="18"/>
      <c r="J131" s="18"/>
    </row>
    <row r="132" spans="1:10" s="2" customFormat="1" ht="18" customHeight="1">
      <c r="A132" s="661"/>
      <c r="B132" s="662"/>
      <c r="C132" s="597" t="s">
        <v>43</v>
      </c>
      <c r="D132" s="599"/>
      <c r="E132" s="186" t="s">
        <v>44</v>
      </c>
      <c r="F132" s="386"/>
      <c r="G132" s="115"/>
      <c r="H132" s="185">
        <f>+F132/15</f>
        <v>0</v>
      </c>
      <c r="I132" s="18"/>
      <c r="J132" s="18"/>
    </row>
    <row r="133" spans="1:10" s="2" customFormat="1" ht="18" customHeight="1">
      <c r="A133" s="97"/>
      <c r="B133" s="97"/>
      <c r="C133" s="130"/>
      <c r="E133" s="189"/>
      <c r="F133" s="190" t="s">
        <v>47</v>
      </c>
      <c r="G133" s="191"/>
      <c r="H133" s="176">
        <f>SUM(H127:H132)</f>
        <v>0</v>
      </c>
      <c r="I133" s="18"/>
      <c r="J133" s="18"/>
    </row>
    <row r="134" spans="1:10" s="3" customFormat="1" ht="16.5" customHeight="1">
      <c r="A134" s="175"/>
      <c r="B134" s="175"/>
      <c r="C134" s="175"/>
      <c r="D134" s="175"/>
      <c r="E134" s="165"/>
      <c r="F134" s="177"/>
      <c r="G134" s="177"/>
      <c r="H134" s="178"/>
      <c r="I134" s="19"/>
      <c r="J134" s="19"/>
    </row>
    <row r="135" spans="1:10" s="3" customFormat="1" ht="24" customHeight="1">
      <c r="A135" s="142" t="s">
        <v>48</v>
      </c>
      <c r="B135" s="1"/>
      <c r="C135" s="1"/>
      <c r="D135" s="1"/>
      <c r="E135" s="1"/>
      <c r="F135" s="1"/>
      <c r="G135" s="2"/>
      <c r="H135" s="2"/>
      <c r="I135" s="19"/>
      <c r="J135" s="19"/>
    </row>
    <row r="136" spans="1:10" s="3" customFormat="1" ht="18" customHeight="1">
      <c r="A136" s="142"/>
      <c r="B136" s="1"/>
      <c r="C136" s="1"/>
      <c r="D136" s="1"/>
      <c r="E136" s="1"/>
      <c r="F136" s="1"/>
      <c r="G136" s="2"/>
      <c r="H136" s="2"/>
      <c r="I136" s="19"/>
      <c r="J136" s="19"/>
    </row>
    <row r="137" spans="1:10" s="2" customFormat="1" ht="18" customHeight="1">
      <c r="A137" s="693" t="s">
        <v>36</v>
      </c>
      <c r="B137" s="693"/>
      <c r="C137" s="693"/>
      <c r="D137" s="693"/>
      <c r="E137" s="699" t="s">
        <v>12</v>
      </c>
      <c r="F137" s="408" t="s">
        <v>13</v>
      </c>
      <c r="G137" s="408" t="s">
        <v>13</v>
      </c>
      <c r="H137" s="408" t="s">
        <v>15</v>
      </c>
      <c r="I137" s="18"/>
      <c r="J137" s="18"/>
    </row>
    <row r="138" spans="1:10" s="2" customFormat="1" ht="18" customHeight="1">
      <c r="A138" s="693"/>
      <c r="B138" s="693"/>
      <c r="C138" s="693"/>
      <c r="D138" s="693"/>
      <c r="E138" s="700"/>
      <c r="F138" s="409" t="s">
        <v>49</v>
      </c>
      <c r="G138" s="409" t="s">
        <v>50</v>
      </c>
      <c r="H138" s="409" t="s">
        <v>18</v>
      </c>
      <c r="I138" s="18"/>
      <c r="J138" s="18"/>
    </row>
    <row r="139" spans="1:10" s="2" customFormat="1" ht="42" customHeight="1">
      <c r="A139" s="655" t="s">
        <v>95</v>
      </c>
      <c r="B139" s="704"/>
      <c r="C139" s="704"/>
      <c r="D139" s="656"/>
      <c r="E139" s="192" t="s">
        <v>51</v>
      </c>
      <c r="F139" s="115"/>
      <c r="G139" s="381"/>
      <c r="H139" s="112">
        <f>1.5*G139</f>
        <v>0</v>
      </c>
      <c r="I139" s="18"/>
      <c r="J139" s="18"/>
    </row>
    <row r="140" spans="1:10" s="2" customFormat="1" ht="18" customHeight="1">
      <c r="A140" s="667" t="s">
        <v>52</v>
      </c>
      <c r="B140" s="667"/>
      <c r="C140" s="667"/>
      <c r="D140" s="667"/>
      <c r="E140" s="192" t="s">
        <v>53</v>
      </c>
      <c r="F140" s="381"/>
      <c r="G140" s="115"/>
      <c r="H140" s="112">
        <f>0.5*F140</f>
        <v>0</v>
      </c>
      <c r="I140" s="18"/>
      <c r="J140" s="18"/>
    </row>
    <row r="141" spans="1:10" s="2" customFormat="1" ht="18" customHeight="1">
      <c r="F141" s="190" t="s">
        <v>54</v>
      </c>
      <c r="G141" s="191"/>
      <c r="H141" s="176">
        <f>IF(SUM(H139:H140)&lt;2,SUM(H139:H140),2)</f>
        <v>0</v>
      </c>
      <c r="I141" s="18"/>
      <c r="J141" s="18"/>
    </row>
    <row r="142" spans="1:10" s="2" customFormat="1" ht="15" customHeight="1">
      <c r="E142" s="193"/>
      <c r="F142" s="133"/>
      <c r="G142" s="194"/>
      <c r="I142" s="18"/>
      <c r="J142" s="18"/>
    </row>
    <row r="143" spans="1:10" s="1" customFormat="1" ht="24" customHeight="1">
      <c r="A143" s="195" t="s">
        <v>55</v>
      </c>
      <c r="I143" s="20"/>
      <c r="J143" s="20"/>
    </row>
    <row r="144" spans="1:10" s="2" customFormat="1" ht="18" customHeight="1">
      <c r="A144" s="693" t="s">
        <v>36</v>
      </c>
      <c r="B144" s="693"/>
      <c r="C144" s="693"/>
      <c r="D144" s="693"/>
      <c r="E144" s="699" t="s">
        <v>12</v>
      </c>
      <c r="F144" s="408" t="s">
        <v>13</v>
      </c>
      <c r="G144" s="408" t="s">
        <v>13</v>
      </c>
      <c r="H144" s="408" t="s">
        <v>15</v>
      </c>
      <c r="I144" s="18"/>
      <c r="J144" s="18"/>
    </row>
    <row r="145" spans="1:10" s="2" customFormat="1" ht="18" customHeight="1">
      <c r="A145" s="693"/>
      <c r="B145" s="693"/>
      <c r="C145" s="693"/>
      <c r="D145" s="693"/>
      <c r="E145" s="700"/>
      <c r="F145" s="409" t="s">
        <v>49</v>
      </c>
      <c r="G145" s="409" t="s">
        <v>50</v>
      </c>
      <c r="H145" s="409" t="s">
        <v>18</v>
      </c>
      <c r="I145" s="18"/>
      <c r="J145" s="18"/>
    </row>
    <row r="146" spans="1:10" s="2" customFormat="1" ht="42" customHeight="1">
      <c r="A146" s="655" t="s">
        <v>95</v>
      </c>
      <c r="B146" s="704"/>
      <c r="C146" s="704"/>
      <c r="D146" s="656"/>
      <c r="E146" s="192" t="s">
        <v>51</v>
      </c>
      <c r="F146" s="115"/>
      <c r="G146" s="381"/>
      <c r="H146" s="112">
        <f>2.25*G146</f>
        <v>0</v>
      </c>
      <c r="I146" s="18"/>
      <c r="J146" s="18"/>
    </row>
    <row r="147" spans="1:10" s="2" customFormat="1" ht="18" customHeight="1">
      <c r="A147" s="667" t="s">
        <v>52</v>
      </c>
      <c r="B147" s="667"/>
      <c r="C147" s="667"/>
      <c r="D147" s="667"/>
      <c r="E147" s="192" t="s">
        <v>53</v>
      </c>
      <c r="F147" s="381"/>
      <c r="G147" s="115"/>
      <c r="H147" s="112">
        <f>0.75*F147</f>
        <v>0</v>
      </c>
      <c r="I147" s="18"/>
      <c r="J147" s="18"/>
    </row>
    <row r="148" spans="1:10" s="2" customFormat="1" ht="22.5" customHeight="1">
      <c r="F148" s="190" t="s">
        <v>56</v>
      </c>
      <c r="G148" s="196"/>
      <c r="H148" s="176">
        <f>SUM(H146:H147)</f>
        <v>0</v>
      </c>
      <c r="I148" s="18"/>
      <c r="J148" s="18"/>
    </row>
    <row r="149" spans="1:10" s="2" customFormat="1" ht="12.75" customHeight="1">
      <c r="F149" s="193"/>
      <c r="G149" s="133"/>
      <c r="H149" s="168"/>
      <c r="I149" s="18"/>
      <c r="J149" s="18"/>
    </row>
    <row r="150" spans="1:10" s="1" customFormat="1" ht="24" customHeight="1">
      <c r="A150" s="142" t="s">
        <v>57</v>
      </c>
      <c r="H150" s="168"/>
      <c r="I150" s="20"/>
      <c r="J150" s="20"/>
    </row>
    <row r="151" spans="1:10" s="2" customFormat="1" ht="12.75" customHeight="1">
      <c r="A151" s="103"/>
      <c r="I151" s="18"/>
      <c r="J151" s="18"/>
    </row>
    <row r="152" spans="1:10" s="2" customFormat="1" ht="18" customHeight="1">
      <c r="A152" s="663" t="s">
        <v>36</v>
      </c>
      <c r="B152" s="664"/>
      <c r="C152" s="693" t="s">
        <v>12</v>
      </c>
      <c r="D152" s="693"/>
      <c r="E152" s="699" t="s">
        <v>58</v>
      </c>
      <c r="F152" s="408" t="s">
        <v>13</v>
      </c>
      <c r="G152" s="408" t="s">
        <v>13</v>
      </c>
      <c r="H152" s="408" t="s">
        <v>15</v>
      </c>
      <c r="I152" s="18"/>
      <c r="J152" s="18"/>
    </row>
    <row r="153" spans="1:10" s="2" customFormat="1" ht="18" customHeight="1">
      <c r="A153" s="665"/>
      <c r="B153" s="666"/>
      <c r="C153" s="693"/>
      <c r="D153" s="693"/>
      <c r="E153" s="700"/>
      <c r="F153" s="409" t="s">
        <v>14</v>
      </c>
      <c r="G153" s="409" t="s">
        <v>50</v>
      </c>
      <c r="H153" s="409" t="s">
        <v>18</v>
      </c>
      <c r="I153" s="18"/>
      <c r="J153" s="18"/>
    </row>
    <row r="154" spans="1:10" s="2" customFormat="1" ht="42" customHeight="1">
      <c r="A154" s="655" t="s">
        <v>59</v>
      </c>
      <c r="B154" s="656"/>
      <c r="C154" s="705" t="s">
        <v>240</v>
      </c>
      <c r="D154" s="706"/>
      <c r="E154" s="381"/>
      <c r="F154" s="381"/>
      <c r="G154" s="381"/>
      <c r="H154" s="112">
        <f>(2*E154)*F154</f>
        <v>0</v>
      </c>
      <c r="I154" s="18"/>
      <c r="J154" s="18"/>
    </row>
    <row r="155" spans="1:10" s="2" customFormat="1" ht="42" customHeight="1">
      <c r="A155" s="655" t="s">
        <v>61</v>
      </c>
      <c r="B155" s="656"/>
      <c r="C155" s="657" t="s">
        <v>239</v>
      </c>
      <c r="D155" s="658"/>
      <c r="E155" s="381"/>
      <c r="F155" s="381"/>
      <c r="G155" s="381"/>
      <c r="H155" s="112">
        <f>(1*E155)*F155</f>
        <v>0</v>
      </c>
      <c r="I155" s="18"/>
      <c r="J155" s="18"/>
    </row>
    <row r="156" spans="1:10" s="2" customFormat="1" ht="42" customHeight="1">
      <c r="A156" s="655" t="s">
        <v>63</v>
      </c>
      <c r="B156" s="656"/>
      <c r="C156" s="705" t="s">
        <v>64</v>
      </c>
      <c r="D156" s="706"/>
      <c r="E156" s="381"/>
      <c r="F156" s="197"/>
      <c r="G156" s="381"/>
      <c r="H156" s="112">
        <f>+E156/15</f>
        <v>0</v>
      </c>
      <c r="I156" s="18"/>
      <c r="J156" s="18"/>
    </row>
    <row r="157" spans="1:10" s="2" customFormat="1" ht="42" customHeight="1">
      <c r="A157" s="655" t="s">
        <v>65</v>
      </c>
      <c r="B157" s="656"/>
      <c r="C157" s="113" t="s">
        <v>66</v>
      </c>
      <c r="D157" s="114"/>
      <c r="E157" s="381"/>
      <c r="F157" s="197"/>
      <c r="G157" s="382"/>
      <c r="H157" s="112">
        <f>1.5*G157</f>
        <v>0</v>
      </c>
      <c r="I157" s="18"/>
      <c r="J157" s="18"/>
    </row>
    <row r="158" spans="1:10" s="2" customFormat="1" ht="18" customHeight="1">
      <c r="A158" s="198"/>
      <c r="B158" s="198"/>
      <c r="E158" s="199"/>
      <c r="F158" s="190" t="s">
        <v>67</v>
      </c>
      <c r="G158" s="191"/>
      <c r="H158" s="176">
        <f>IF(SUM(H154:H157)&lt;10,SUM(H154:H157),10)</f>
        <v>0</v>
      </c>
      <c r="I158" s="18"/>
      <c r="J158" s="18"/>
    </row>
    <row r="159" spans="1:10" s="2" customFormat="1" ht="18" customHeight="1">
      <c r="A159" s="200"/>
      <c r="B159" s="200"/>
      <c r="F159" s="193"/>
      <c r="G159" s="133"/>
      <c r="H159" s="194"/>
      <c r="I159" s="18"/>
      <c r="J159" s="18"/>
    </row>
    <row r="160" spans="1:10" s="1" customFormat="1" ht="24" customHeight="1">
      <c r="A160" s="142" t="s">
        <v>68</v>
      </c>
      <c r="I160" s="20"/>
      <c r="J160" s="20"/>
    </row>
    <row r="161" spans="1:10" s="2" customFormat="1" ht="18" customHeight="1">
      <c r="A161" s="201"/>
      <c r="I161" s="18"/>
      <c r="J161" s="18"/>
    </row>
    <row r="162" spans="1:10" s="2" customFormat="1" ht="24" customHeight="1">
      <c r="A162" s="693" t="s">
        <v>36</v>
      </c>
      <c r="B162" s="707"/>
      <c r="C162" s="693" t="s">
        <v>12</v>
      </c>
      <c r="D162" s="707"/>
      <c r="E162" s="693" t="s">
        <v>58</v>
      </c>
      <c r="F162" s="408" t="s">
        <v>13</v>
      </c>
      <c r="G162" s="408"/>
      <c r="H162" s="408" t="s">
        <v>15</v>
      </c>
      <c r="I162" s="18"/>
      <c r="J162" s="18"/>
    </row>
    <row r="163" spans="1:10" s="2" customFormat="1" ht="24" customHeight="1">
      <c r="A163" s="707"/>
      <c r="B163" s="707"/>
      <c r="C163" s="707"/>
      <c r="D163" s="707"/>
      <c r="E163" s="693"/>
      <c r="F163" s="409" t="s">
        <v>14</v>
      </c>
      <c r="G163" s="409"/>
      <c r="H163" s="409" t="s">
        <v>18</v>
      </c>
      <c r="I163" s="18"/>
      <c r="J163" s="18"/>
    </row>
    <row r="164" spans="1:10" s="2" customFormat="1" ht="42" customHeight="1">
      <c r="A164" s="655" t="s">
        <v>59</v>
      </c>
      <c r="B164" s="656"/>
      <c r="C164" s="743" t="s">
        <v>60</v>
      </c>
      <c r="D164" s="744"/>
      <c r="E164" s="381"/>
      <c r="F164" s="381"/>
      <c r="G164" s="202"/>
      <c r="H164" s="112">
        <f>(2*E164)*F164</f>
        <v>0</v>
      </c>
      <c r="I164" s="18"/>
      <c r="J164" s="18"/>
    </row>
    <row r="165" spans="1:10" s="2" customFormat="1" ht="42" customHeight="1">
      <c r="A165" s="655" t="s">
        <v>61</v>
      </c>
      <c r="B165" s="656"/>
      <c r="C165" s="743" t="s">
        <v>62</v>
      </c>
      <c r="D165" s="744"/>
      <c r="E165" s="381"/>
      <c r="F165" s="381"/>
      <c r="G165" s="202"/>
      <c r="H165" s="112">
        <f>(1*E165)*F165</f>
        <v>0</v>
      </c>
      <c r="I165" s="18"/>
      <c r="J165" s="18"/>
    </row>
    <row r="166" spans="1:10" s="2" customFormat="1" ht="42" customHeight="1">
      <c r="A166" s="655" t="s">
        <v>69</v>
      </c>
      <c r="B166" s="656"/>
      <c r="C166" s="743" t="s">
        <v>70</v>
      </c>
      <c r="D166" s="744"/>
      <c r="E166" s="381"/>
      <c r="F166" s="381"/>
      <c r="G166" s="202"/>
      <c r="H166" s="112">
        <f>(6*E166)</f>
        <v>0</v>
      </c>
      <c r="I166" s="18"/>
      <c r="J166" s="18"/>
    </row>
    <row r="167" spans="1:10" s="2" customFormat="1" ht="18" customHeight="1">
      <c r="A167" s="200"/>
      <c r="B167" s="200"/>
      <c r="F167" s="203" t="s">
        <v>71</v>
      </c>
      <c r="G167" s="204"/>
      <c r="H167" s="205">
        <f>SUM(H164:H166)</f>
        <v>0</v>
      </c>
      <c r="I167" s="18"/>
      <c r="J167" s="18"/>
    </row>
    <row r="168" spans="1:10" s="2" customFormat="1" ht="32.4" customHeight="1">
      <c r="A168" s="200"/>
      <c r="B168" s="200"/>
      <c r="F168" s="193"/>
      <c r="G168" s="133"/>
      <c r="H168" s="194"/>
      <c r="I168" s="18"/>
      <c r="J168" s="18"/>
    </row>
    <row r="169" spans="1:10" s="1" customFormat="1" ht="24" customHeight="1">
      <c r="A169" s="142" t="s">
        <v>72</v>
      </c>
      <c r="B169" s="206"/>
      <c r="E169" s="207"/>
      <c r="F169" s="208"/>
      <c r="G169" s="209"/>
      <c r="I169" s="20"/>
      <c r="J169" s="20"/>
    </row>
    <row r="170" spans="1:10" s="2" customFormat="1" ht="18" customHeight="1">
      <c r="A170" s="201"/>
      <c r="B170" s="200"/>
      <c r="E170" s="210"/>
      <c r="F170" s="211"/>
      <c r="G170" s="212"/>
      <c r="I170" s="18"/>
      <c r="J170" s="18"/>
    </row>
    <row r="171" spans="1:10" s="2" customFormat="1" ht="24" customHeight="1">
      <c r="A171" s="692" t="s">
        <v>36</v>
      </c>
      <c r="B171" s="692"/>
      <c r="C171" s="692" t="s">
        <v>12</v>
      </c>
      <c r="D171" s="692"/>
      <c r="E171" s="692" t="s">
        <v>58</v>
      </c>
      <c r="F171" s="440" t="s">
        <v>13</v>
      </c>
      <c r="G171" s="440" t="s">
        <v>13</v>
      </c>
      <c r="H171" s="440" t="s">
        <v>15</v>
      </c>
      <c r="I171" s="18"/>
      <c r="J171" s="18"/>
    </row>
    <row r="172" spans="1:10" s="2" customFormat="1" ht="38.4" customHeight="1">
      <c r="A172" s="692"/>
      <c r="B172" s="692"/>
      <c r="C172" s="692"/>
      <c r="D172" s="692"/>
      <c r="E172" s="692"/>
      <c r="F172" s="108" t="s">
        <v>14</v>
      </c>
      <c r="G172" s="108" t="s">
        <v>50</v>
      </c>
      <c r="H172" s="360" t="s">
        <v>18</v>
      </c>
      <c r="I172" s="18"/>
      <c r="J172" s="18"/>
    </row>
    <row r="173" spans="1:10" s="2" customFormat="1" ht="42" customHeight="1">
      <c r="A173" s="701" t="s">
        <v>59</v>
      </c>
      <c r="B173" s="702"/>
      <c r="C173" s="431" t="s">
        <v>73</v>
      </c>
      <c r="D173" s="432"/>
      <c r="E173" s="381"/>
      <c r="F173" s="381"/>
      <c r="G173" s="115"/>
      <c r="H173" s="361">
        <f>(3*E173)*F173/15</f>
        <v>0</v>
      </c>
      <c r="I173" s="18"/>
      <c r="J173" s="18"/>
    </row>
    <row r="174" spans="1:10" s="2" customFormat="1" ht="42" customHeight="1">
      <c r="A174" s="701" t="s">
        <v>61</v>
      </c>
      <c r="B174" s="702"/>
      <c r="C174" s="431" t="s">
        <v>74</v>
      </c>
      <c r="D174" s="432"/>
      <c r="E174" s="381"/>
      <c r="F174" s="381"/>
      <c r="G174" s="115"/>
      <c r="H174" s="361">
        <f>(1*E174)*F174/15</f>
        <v>0</v>
      </c>
      <c r="I174" s="18"/>
      <c r="J174" s="18"/>
    </row>
    <row r="175" spans="1:10" s="2" customFormat="1" ht="42" customHeight="1">
      <c r="A175" s="701" t="s">
        <v>63</v>
      </c>
      <c r="B175" s="702"/>
      <c r="C175" s="749" t="s">
        <v>75</v>
      </c>
      <c r="D175" s="750"/>
      <c r="E175" s="381"/>
      <c r="F175" s="115"/>
      <c r="G175" s="115"/>
      <c r="H175" s="361">
        <f>+E175*3/15</f>
        <v>0</v>
      </c>
      <c r="I175" s="18"/>
      <c r="J175" s="18"/>
    </row>
    <row r="176" spans="1:10" s="2" customFormat="1" ht="42" customHeight="1">
      <c r="A176" s="701" t="s">
        <v>76</v>
      </c>
      <c r="B176" s="702"/>
      <c r="C176" s="431" t="s">
        <v>77</v>
      </c>
      <c r="D176" s="432"/>
      <c r="E176" s="115"/>
      <c r="F176" s="115"/>
      <c r="G176" s="381"/>
      <c r="H176" s="361">
        <f>1.5*G176/15</f>
        <v>0</v>
      </c>
      <c r="I176" s="18"/>
      <c r="J176" s="18"/>
    </row>
    <row r="177" spans="1:10" s="2" customFormat="1" ht="18" customHeight="1">
      <c r="F177" s="203"/>
      <c r="G177" s="204"/>
      <c r="H177" s="205">
        <f>SUM(H173:H176)</f>
        <v>0</v>
      </c>
      <c r="I177" s="18"/>
      <c r="J177" s="18"/>
    </row>
    <row r="178" spans="1:10" s="2" customFormat="1" ht="18" customHeight="1">
      <c r="F178" s="213"/>
      <c r="G178" s="214"/>
      <c r="H178" s="215"/>
      <c r="I178" s="18"/>
      <c r="J178" s="18"/>
    </row>
    <row r="179" spans="1:10" s="2" customFormat="1" ht="22.5" customHeight="1">
      <c r="A179" s="103" t="s">
        <v>78</v>
      </c>
      <c r="B179" s="200"/>
      <c r="E179" s="193"/>
      <c r="F179" s="133"/>
      <c r="G179" s="194"/>
      <c r="I179" s="18"/>
      <c r="J179" s="18"/>
    </row>
    <row r="180" spans="1:10" s="2" customFormat="1" ht="18" customHeight="1">
      <c r="A180" s="103"/>
      <c r="B180" s="200"/>
      <c r="E180" s="193"/>
      <c r="F180" s="133"/>
      <c r="G180" s="194"/>
      <c r="I180" s="18"/>
      <c r="J180" s="18"/>
    </row>
    <row r="181" spans="1:10" s="2" customFormat="1" ht="18" customHeight="1">
      <c r="A181" s="729" t="s">
        <v>36</v>
      </c>
      <c r="B181" s="729"/>
      <c r="C181" s="690" t="s">
        <v>12</v>
      </c>
      <c r="D181" s="745"/>
      <c r="E181" s="691"/>
      <c r="F181" s="690" t="s">
        <v>79</v>
      </c>
      <c r="G181" s="691"/>
      <c r="H181" s="216" t="s">
        <v>15</v>
      </c>
      <c r="I181" s="18"/>
      <c r="J181" s="18"/>
    </row>
    <row r="182" spans="1:10" s="2" customFormat="1" ht="18" customHeight="1">
      <c r="A182" s="729"/>
      <c r="B182" s="729"/>
      <c r="C182" s="746"/>
      <c r="D182" s="747"/>
      <c r="E182" s="748"/>
      <c r="F182" s="746"/>
      <c r="G182" s="748"/>
      <c r="H182" s="217" t="s">
        <v>18</v>
      </c>
      <c r="I182" s="18"/>
      <c r="J182" s="18"/>
    </row>
    <row r="183" spans="1:10" s="2" customFormat="1" ht="42" customHeight="1">
      <c r="A183" s="655" t="s">
        <v>80</v>
      </c>
      <c r="B183" s="656"/>
      <c r="C183" s="705" t="s">
        <v>81</v>
      </c>
      <c r="D183" s="754"/>
      <c r="E183" s="706"/>
      <c r="F183" s="741"/>
      <c r="G183" s="742"/>
      <c r="H183" s="376"/>
      <c r="I183" s="18"/>
      <c r="J183" s="18"/>
    </row>
    <row r="184" spans="1:10" s="2" customFormat="1" ht="18" customHeight="1">
      <c r="A184" s="711" t="s">
        <v>82</v>
      </c>
      <c r="B184" s="712"/>
      <c r="C184" s="705" t="s">
        <v>22</v>
      </c>
      <c r="D184" s="754"/>
      <c r="E184" s="706"/>
      <c r="F184" s="741"/>
      <c r="G184" s="742"/>
      <c r="H184" s="376"/>
      <c r="I184" s="18"/>
      <c r="J184" s="18"/>
    </row>
    <row r="185" spans="1:10" s="2" customFormat="1" ht="18" customHeight="1">
      <c r="A185" s="200"/>
      <c r="B185" s="200"/>
      <c r="F185" s="190" t="s">
        <v>83</v>
      </c>
      <c r="G185" s="196"/>
      <c r="H185" s="205">
        <f>SUM(H183:H184)</f>
        <v>0</v>
      </c>
      <c r="I185" s="18"/>
      <c r="J185" s="18"/>
    </row>
    <row r="186" spans="1:10" s="2" customFormat="1" ht="18" customHeight="1">
      <c r="A186" s="175"/>
      <c r="B186" s="175"/>
      <c r="C186" s="175"/>
      <c r="D186" s="175"/>
      <c r="F186" s="708" t="s">
        <v>84</v>
      </c>
      <c r="G186" s="709"/>
      <c r="H186" s="218">
        <f>+H38+H72+H99+H121+H133+H141+H148+H158+H167+H177+H185</f>
        <v>0</v>
      </c>
      <c r="I186" s="18"/>
      <c r="J186" s="18"/>
    </row>
    <row r="187" spans="1:10" s="2" customFormat="1" ht="18" customHeight="1">
      <c r="A187" s="220"/>
      <c r="B187" s="220"/>
      <c r="C187" s="221"/>
      <c r="D187" s="221"/>
      <c r="E187" s="221"/>
      <c r="F187" s="221"/>
      <c r="G187" s="221"/>
      <c r="H187" s="222"/>
      <c r="I187" s="18"/>
      <c r="J187" s="18"/>
    </row>
    <row r="188" spans="1:10" s="416" customFormat="1" ht="48.6" customHeight="1">
      <c r="A188" s="755" t="s">
        <v>550</v>
      </c>
      <c r="B188" s="755"/>
      <c r="C188" s="755"/>
      <c r="D188" s="755"/>
      <c r="E188" s="755"/>
      <c r="F188" s="755"/>
      <c r="G188" s="755"/>
      <c r="H188" s="755"/>
      <c r="I188" s="18"/>
      <c r="J188" s="18"/>
    </row>
    <row r="189" spans="1:10" s="416" customFormat="1" ht="24" customHeight="1">
      <c r="A189" s="486" t="s">
        <v>313</v>
      </c>
      <c r="B189" s="487"/>
      <c r="C189" s="488"/>
      <c r="D189" s="488"/>
      <c r="E189" s="488"/>
      <c r="F189" s="488"/>
      <c r="G189" s="489"/>
      <c r="H189" s="490"/>
      <c r="I189" s="18"/>
      <c r="J189" s="18"/>
    </row>
    <row r="190" spans="1:10" ht="24" customHeight="1">
      <c r="A190" s="490"/>
      <c r="B190" s="491"/>
      <c r="C190" s="492"/>
      <c r="D190" s="558" t="s">
        <v>480</v>
      </c>
      <c r="E190" s="559"/>
      <c r="F190" s="559"/>
      <c r="G190" s="559"/>
      <c r="H190" s="559"/>
      <c r="I190" s="560"/>
    </row>
    <row r="191" spans="1:10" ht="24" customHeight="1">
      <c r="A191" s="494"/>
      <c r="B191" s="495"/>
      <c r="C191" s="492"/>
      <c r="D191" s="558" t="s">
        <v>377</v>
      </c>
      <c r="E191" s="559"/>
      <c r="F191" s="559"/>
      <c r="G191" s="559"/>
      <c r="H191" s="559"/>
      <c r="I191" s="560"/>
    </row>
    <row r="192" spans="1:10" ht="24" customHeight="1">
      <c r="A192" s="496"/>
      <c r="B192" s="496"/>
      <c r="C192" s="492"/>
      <c r="D192" s="558" t="s">
        <v>293</v>
      </c>
      <c r="E192" s="559"/>
      <c r="F192" s="559"/>
      <c r="G192" s="559"/>
      <c r="H192" s="559"/>
      <c r="I192" s="560"/>
    </row>
    <row r="193" spans="1:10" ht="24" customHeight="1">
      <c r="A193" s="496"/>
      <c r="B193" s="496"/>
      <c r="C193" s="492"/>
      <c r="D193" s="558" t="s">
        <v>378</v>
      </c>
      <c r="E193" s="559"/>
      <c r="F193" s="559"/>
      <c r="G193" s="559"/>
      <c r="H193" s="559"/>
      <c r="I193" s="560"/>
    </row>
    <row r="194" spans="1:10" ht="24" customHeight="1">
      <c r="A194" s="496"/>
      <c r="B194" s="496"/>
      <c r="C194" s="492"/>
      <c r="D194" s="558" t="s">
        <v>481</v>
      </c>
      <c r="E194" s="559"/>
      <c r="F194" s="559"/>
      <c r="G194" s="559"/>
      <c r="H194" s="559"/>
      <c r="I194" s="560"/>
    </row>
    <row r="195" spans="1:10" ht="24" customHeight="1">
      <c r="A195" s="496"/>
      <c r="B195" s="496"/>
      <c r="C195" s="492"/>
      <c r="D195" s="558" t="s">
        <v>482</v>
      </c>
      <c r="E195" s="559"/>
      <c r="F195" s="559"/>
      <c r="G195" s="559"/>
      <c r="H195" s="559"/>
      <c r="I195" s="560"/>
    </row>
    <row r="196" spans="1:10" ht="24" customHeight="1">
      <c r="A196" s="496"/>
      <c r="B196" s="496"/>
      <c r="C196" s="492"/>
      <c r="D196" s="493"/>
      <c r="E196" s="492"/>
      <c r="F196" s="492"/>
      <c r="G196" s="492"/>
      <c r="H196" s="492"/>
    </row>
    <row r="197" spans="1:10" s="3" customFormat="1" ht="22.5" customHeight="1">
      <c r="A197" s="736" t="s">
        <v>353</v>
      </c>
      <c r="B197" s="736"/>
      <c r="C197" s="736"/>
      <c r="D197" s="736"/>
      <c r="E197" s="736"/>
      <c r="F197" s="736"/>
      <c r="G197" s="736"/>
      <c r="H197" s="736"/>
      <c r="I197" s="19"/>
      <c r="J197" s="19"/>
    </row>
    <row r="198" spans="1:10" ht="18" customHeight="1">
      <c r="A198" s="220"/>
      <c r="B198" s="220"/>
      <c r="C198" s="221"/>
      <c r="D198" s="221"/>
      <c r="E198" s="221"/>
      <c r="F198" s="221"/>
      <c r="G198" s="221"/>
      <c r="H198" s="222"/>
    </row>
    <row r="199" spans="1:10" ht="18" customHeight="1">
      <c r="A199" s="98"/>
      <c r="B199" s="98"/>
      <c r="C199" s="98"/>
      <c r="D199" s="98"/>
      <c r="E199" s="97"/>
      <c r="F199" s="98"/>
      <c r="G199" s="99"/>
      <c r="H199" s="225"/>
    </row>
    <row r="200" spans="1:10" ht="22.5" customHeight="1">
      <c r="A200" s="724" t="s">
        <v>551</v>
      </c>
      <c r="B200" s="722"/>
      <c r="C200" s="722"/>
      <c r="D200" s="722"/>
      <c r="E200" s="722"/>
      <c r="F200" s="226" t="s">
        <v>6</v>
      </c>
      <c r="G200" s="740"/>
      <c r="H200" s="740"/>
    </row>
    <row r="201" spans="1:10" ht="22.5" customHeight="1">
      <c r="A201" s="698" t="s">
        <v>289</v>
      </c>
      <c r="B201" s="698"/>
      <c r="C201" s="698"/>
      <c r="D201" s="698"/>
      <c r="E201" s="698"/>
      <c r="F201" s="226"/>
      <c r="G201" s="310"/>
      <c r="H201" s="310"/>
    </row>
    <row r="202" spans="1:10" s="416" customFormat="1" ht="18" customHeight="1">
      <c r="A202" s="94"/>
      <c r="B202" s="175"/>
      <c r="C202" s="175"/>
      <c r="D202" s="175"/>
      <c r="E202" s="175"/>
      <c r="F202" s="175"/>
      <c r="G202" s="224"/>
      <c r="H202" s="144"/>
      <c r="I202" s="18"/>
      <c r="J202" s="18"/>
    </row>
    <row r="203" spans="1:10" ht="22.5" customHeight="1">
      <c r="A203" s="722" t="s">
        <v>483</v>
      </c>
      <c r="B203" s="722"/>
      <c r="C203" s="722"/>
      <c r="D203" s="722"/>
      <c r="E203" s="722"/>
      <c r="F203" s="227"/>
      <c r="G203" s="313"/>
      <c r="H203" s="305"/>
    </row>
    <row r="204" spans="1:10" ht="22.5" customHeight="1">
      <c r="A204" s="311"/>
      <c r="B204" s="312"/>
      <c r="C204" s="497" t="s">
        <v>381</v>
      </c>
      <c r="D204" s="277"/>
      <c r="E204" s="227"/>
      <c r="F204" s="227"/>
      <c r="G204" s="313"/>
      <c r="H204" s="277"/>
    </row>
    <row r="205" spans="1:10" ht="22.5" customHeight="1">
      <c r="A205" s="311"/>
      <c r="B205" s="312"/>
      <c r="C205" s="497" t="s">
        <v>333</v>
      </c>
      <c r="D205" s="277"/>
      <c r="E205" s="227"/>
      <c r="F205" s="227"/>
      <c r="G205" s="313"/>
      <c r="H205" s="277"/>
    </row>
    <row r="206" spans="1:10" ht="22.5" customHeight="1">
      <c r="A206" s="311"/>
      <c r="B206" s="312"/>
      <c r="C206" s="497" t="s">
        <v>357</v>
      </c>
      <c r="D206" s="277"/>
      <c r="E206" s="227"/>
      <c r="F206" s="227"/>
      <c r="G206" s="313"/>
      <c r="H206" s="277"/>
    </row>
    <row r="207" spans="1:10" ht="22.5" customHeight="1">
      <c r="A207" s="311"/>
      <c r="B207" s="312"/>
      <c r="C207" s="497" t="s">
        <v>358</v>
      </c>
      <c r="D207" s="277"/>
      <c r="E207" s="227"/>
      <c r="F207" s="227"/>
      <c r="G207" s="313"/>
      <c r="H207" s="277"/>
    </row>
    <row r="208" spans="1:10" s="464" customFormat="1" ht="22.5" customHeight="1">
      <c r="A208" s="311"/>
      <c r="B208" s="312"/>
      <c r="C208" s="497" t="s">
        <v>359</v>
      </c>
      <c r="D208" s="277"/>
      <c r="E208" s="227"/>
      <c r="F208" s="227"/>
      <c r="G208" s="313"/>
      <c r="H208" s="277"/>
      <c r="I208" s="18"/>
      <c r="J208" s="18"/>
    </row>
    <row r="209" spans="1:10" s="500" customFormat="1" ht="22.5" customHeight="1">
      <c r="A209" s="703" t="s">
        <v>354</v>
      </c>
      <c r="B209" s="703"/>
      <c r="C209" s="703"/>
      <c r="D209" s="703"/>
      <c r="E209" s="703"/>
      <c r="F209" s="703"/>
      <c r="G209" s="703"/>
      <c r="H209" s="703"/>
      <c r="I209" s="499"/>
      <c r="J209" s="499"/>
    </row>
    <row r="210" spans="1:10" ht="22.5" customHeight="1">
      <c r="A210" s="199" t="s">
        <v>259</v>
      </c>
      <c r="B210" s="175"/>
      <c r="C210" s="175"/>
      <c r="D210" s="81"/>
      <c r="E210" s="81"/>
      <c r="F210" s="175"/>
      <c r="G210" s="224"/>
    </row>
    <row r="211" spans="1:10" ht="22.5" customHeight="1">
      <c r="A211" s="401" t="s">
        <v>9</v>
      </c>
      <c r="B211" s="694" t="s">
        <v>10</v>
      </c>
      <c r="C211" s="695"/>
      <c r="D211" s="696"/>
      <c r="E211" s="413" t="s">
        <v>261</v>
      </c>
      <c r="F211" s="694" t="s">
        <v>260</v>
      </c>
      <c r="G211" s="695"/>
      <c r="H211" s="696"/>
    </row>
    <row r="212" spans="1:10" ht="22.5" customHeight="1">
      <c r="A212" s="379"/>
      <c r="B212" s="697"/>
      <c r="C212" s="697"/>
      <c r="D212" s="697"/>
      <c r="E212" s="380"/>
      <c r="F212" s="715"/>
      <c r="G212" s="716"/>
      <c r="H212" s="717"/>
    </row>
    <row r="213" spans="1:10" s="477" customFormat="1" ht="22.5" customHeight="1">
      <c r="A213" s="379"/>
      <c r="B213" s="751"/>
      <c r="C213" s="752"/>
      <c r="D213" s="753"/>
      <c r="E213" s="380"/>
      <c r="F213" s="479"/>
      <c r="G213" s="480"/>
      <c r="H213" s="481"/>
      <c r="I213" s="18"/>
      <c r="J213" s="18"/>
    </row>
    <row r="214" spans="1:10" ht="22.5" customHeight="1">
      <c r="A214" s="379"/>
      <c r="B214" s="697"/>
      <c r="C214" s="697"/>
      <c r="D214" s="697"/>
      <c r="E214" s="380"/>
      <c r="F214" s="715"/>
      <c r="G214" s="716"/>
      <c r="H214" s="717"/>
    </row>
    <row r="215" spans="1:10" ht="22.5" customHeight="1">
      <c r="A215" s="379"/>
      <c r="B215" s="697"/>
      <c r="C215" s="697"/>
      <c r="D215" s="697"/>
      <c r="E215" s="380"/>
      <c r="F215" s="715"/>
      <c r="G215" s="716"/>
      <c r="H215" s="717"/>
    </row>
    <row r="216" spans="1:10" ht="22.5" customHeight="1">
      <c r="A216" s="718"/>
      <c r="B216" s="718"/>
      <c r="C216" s="718"/>
      <c r="D216" s="718"/>
      <c r="E216" s="718"/>
      <c r="F216" s="718"/>
      <c r="G216" s="718"/>
      <c r="H216" s="718"/>
    </row>
    <row r="217" spans="1:10" s="3" customFormat="1" ht="22.5" customHeight="1">
      <c r="A217" s="429"/>
      <c r="B217" s="429"/>
      <c r="C217" s="429"/>
      <c r="D217" s="429"/>
      <c r="E217" s="429"/>
      <c r="F217" s="429"/>
      <c r="G217" s="429"/>
      <c r="H217" s="429"/>
      <c r="I217" s="19"/>
      <c r="J217" s="19"/>
    </row>
    <row r="218" spans="1:10" ht="22.5" customHeight="1">
      <c r="A218" s="737" t="s">
        <v>93</v>
      </c>
      <c r="B218" s="737"/>
      <c r="C218" s="737"/>
      <c r="D218" s="737"/>
      <c r="E218" s="737"/>
      <c r="F218" s="737"/>
      <c r="G218" s="737"/>
      <c r="H218" s="737"/>
    </row>
    <row r="219" spans="1:10" ht="48.6" customHeight="1">
      <c r="A219" s="724" t="s">
        <v>485</v>
      </c>
      <c r="B219" s="724"/>
      <c r="C219" s="724"/>
      <c r="D219" s="724"/>
      <c r="E219" s="724"/>
      <c r="F219" s="724"/>
      <c r="G219" s="724"/>
      <c r="H219" s="724"/>
    </row>
    <row r="220" spans="1:10" ht="22.5" customHeight="1">
      <c r="A220" s="694" t="s">
        <v>91</v>
      </c>
      <c r="B220" s="695"/>
      <c r="C220" s="695"/>
      <c r="D220" s="696"/>
      <c r="E220" s="413" t="s">
        <v>99</v>
      </c>
      <c r="F220" s="694" t="s">
        <v>260</v>
      </c>
      <c r="G220" s="763"/>
      <c r="H220" s="764"/>
    </row>
    <row r="221" spans="1:10" ht="22.5" customHeight="1">
      <c r="A221" s="606" t="s">
        <v>86</v>
      </c>
      <c r="B221" s="607"/>
      <c r="C221" s="607"/>
      <c r="D221" s="608"/>
      <c r="E221" s="377"/>
      <c r="F221" s="719"/>
      <c r="G221" s="719"/>
      <c r="H221" s="719"/>
    </row>
    <row r="222" spans="1:10" ht="22.5" customHeight="1">
      <c r="A222" s="606" t="s">
        <v>87</v>
      </c>
      <c r="B222" s="607"/>
      <c r="C222" s="607"/>
      <c r="D222" s="608"/>
      <c r="E222" s="377"/>
      <c r="F222" s="760"/>
      <c r="G222" s="761"/>
      <c r="H222" s="762"/>
    </row>
    <row r="223" spans="1:10" ht="22.5" customHeight="1">
      <c r="A223" s="606" t="s">
        <v>88</v>
      </c>
      <c r="B223" s="607"/>
      <c r="C223" s="607"/>
      <c r="D223" s="608"/>
      <c r="E223" s="377"/>
      <c r="F223" s="760"/>
      <c r="G223" s="761"/>
      <c r="H223" s="762"/>
    </row>
    <row r="224" spans="1:10" ht="22.5" customHeight="1">
      <c r="A224" s="606" t="s">
        <v>89</v>
      </c>
      <c r="B224" s="607"/>
      <c r="C224" s="607"/>
      <c r="D224" s="608"/>
      <c r="E224" s="377"/>
      <c r="F224" s="719"/>
      <c r="G224" s="719"/>
      <c r="H224" s="719"/>
    </row>
    <row r="225" spans="1:10" ht="22.5" customHeight="1">
      <c r="A225" s="606" t="s">
        <v>90</v>
      </c>
      <c r="B225" s="607"/>
      <c r="C225" s="607"/>
      <c r="D225" s="608"/>
      <c r="E225" s="377"/>
      <c r="F225" s="719"/>
      <c r="G225" s="719"/>
      <c r="H225" s="719"/>
    </row>
    <row r="226" spans="1:10" ht="22.5" customHeight="1">
      <c r="A226" s="412"/>
      <c r="B226" s="76"/>
      <c r="C226" s="720" t="s">
        <v>26</v>
      </c>
      <c r="D226" s="721"/>
      <c r="E226" s="385">
        <f>SUM(E221,E222,E223,E224,E225)</f>
        <v>0</v>
      </c>
      <c r="F226" s="314"/>
      <c r="G226" s="412"/>
      <c r="H226" s="412"/>
    </row>
    <row r="227" spans="1:10" ht="22.5" customHeight="1">
      <c r="A227" s="230"/>
      <c r="B227" s="231"/>
      <c r="C227" s="175"/>
      <c r="D227" s="175"/>
      <c r="E227" s="175"/>
      <c r="F227" s="175"/>
      <c r="G227" s="229"/>
    </row>
    <row r="228" spans="1:10" s="3" customFormat="1" ht="23.4" customHeight="1">
      <c r="A228" s="756" t="s">
        <v>484</v>
      </c>
      <c r="B228" s="756"/>
      <c r="C228" s="756"/>
      <c r="D228" s="756"/>
      <c r="E228" s="756"/>
      <c r="F228" s="756"/>
      <c r="G228" s="756"/>
      <c r="H228" s="756"/>
      <c r="I228" s="19"/>
      <c r="J228" s="19"/>
    </row>
    <row r="229" spans="1:10" s="3" customFormat="1">
      <c r="A229" s="633" t="s">
        <v>266</v>
      </c>
      <c r="B229" s="634"/>
      <c r="C229" s="634"/>
      <c r="D229" s="635"/>
      <c r="E229" s="433" t="s">
        <v>100</v>
      </c>
      <c r="F229" s="694" t="s">
        <v>262</v>
      </c>
      <c r="G229" s="695"/>
      <c r="H229" s="696"/>
      <c r="I229" s="19"/>
      <c r="J229" s="19"/>
    </row>
    <row r="230" spans="1:10" s="3" customFormat="1">
      <c r="A230" s="623" t="s">
        <v>86</v>
      </c>
      <c r="B230" s="624"/>
      <c r="C230" s="624"/>
      <c r="D230" s="625"/>
      <c r="E230" s="384"/>
      <c r="F230" s="723"/>
      <c r="G230" s="723"/>
      <c r="H230" s="723"/>
      <c r="I230" s="19"/>
      <c r="J230" s="19"/>
    </row>
    <row r="231" spans="1:10">
      <c r="A231" s="623" t="s">
        <v>87</v>
      </c>
      <c r="B231" s="624"/>
      <c r="C231" s="624"/>
      <c r="D231" s="625"/>
      <c r="E231" s="384"/>
      <c r="F231" s="402"/>
      <c r="G231" s="403"/>
      <c r="H231" s="404"/>
    </row>
    <row r="232" spans="1:10">
      <c r="A232" s="623" t="s">
        <v>88</v>
      </c>
      <c r="B232" s="624"/>
      <c r="C232" s="624"/>
      <c r="D232" s="625"/>
      <c r="E232" s="384"/>
      <c r="F232" s="402"/>
      <c r="G232" s="403"/>
      <c r="H232" s="404"/>
    </row>
    <row r="233" spans="1:10" s="3" customFormat="1">
      <c r="A233" s="412"/>
      <c r="B233" s="412"/>
      <c r="C233" s="720" t="s">
        <v>101</v>
      </c>
      <c r="D233" s="721"/>
      <c r="E233" s="384">
        <f>SUM(E226,E230,E231,E232)</f>
        <v>0</v>
      </c>
      <c r="F233" s="738"/>
      <c r="G233" s="738"/>
      <c r="H233" s="738"/>
      <c r="I233" s="19"/>
      <c r="J233" s="19"/>
    </row>
    <row r="234" spans="1:10" s="3" customFormat="1" ht="22.5" customHeight="1">
      <c r="A234" s="2"/>
      <c r="B234" s="2"/>
      <c r="C234" s="2"/>
      <c r="D234" s="2"/>
      <c r="E234" s="2"/>
      <c r="F234" s="2"/>
      <c r="G234" s="89"/>
      <c r="H234" s="2"/>
      <c r="I234" s="19"/>
      <c r="J234" s="19"/>
    </row>
    <row r="235" spans="1:10" ht="22.2" customHeight="1">
      <c r="A235" s="722" t="s">
        <v>486</v>
      </c>
      <c r="B235" s="722"/>
      <c r="C235" s="722"/>
      <c r="D235" s="722"/>
      <c r="E235" s="722"/>
      <c r="F235" s="722"/>
      <c r="G235" s="722"/>
      <c r="H235" s="722"/>
    </row>
    <row r="236" spans="1:10" ht="22.2" customHeight="1">
      <c r="A236" s="618" t="s">
        <v>288</v>
      </c>
      <c r="B236" s="739"/>
      <c r="C236" s="739"/>
      <c r="D236" s="739"/>
      <c r="E236" s="739"/>
      <c r="F236" s="739"/>
      <c r="G236" s="739"/>
      <c r="H236" s="739"/>
    </row>
    <row r="237" spans="1:10" ht="22.5" customHeight="1">
      <c r="A237" s="694" t="s">
        <v>487</v>
      </c>
      <c r="B237" s="695"/>
      <c r="C237" s="695"/>
      <c r="D237" s="695"/>
      <c r="E237" s="696"/>
      <c r="F237" s="694" t="s">
        <v>262</v>
      </c>
      <c r="G237" s="695"/>
      <c r="H237" s="696"/>
    </row>
    <row r="238" spans="1:10" s="5" customFormat="1" ht="22.5" customHeight="1">
      <c r="A238" s="420" t="s">
        <v>86</v>
      </c>
      <c r="B238" s="421"/>
      <c r="C238" s="713"/>
      <c r="D238" s="713"/>
      <c r="E238" s="714"/>
      <c r="F238" s="609"/>
      <c r="G238" s="610"/>
      <c r="H238" s="611"/>
      <c r="I238" s="20"/>
      <c r="J238" s="20"/>
    </row>
    <row r="239" spans="1:10" s="3" customFormat="1" ht="22.5" customHeight="1">
      <c r="A239" s="420" t="s">
        <v>87</v>
      </c>
      <c r="B239" s="421"/>
      <c r="C239" s="713"/>
      <c r="D239" s="713"/>
      <c r="E239" s="714"/>
      <c r="F239" s="609"/>
      <c r="G239" s="610"/>
      <c r="H239" s="611"/>
      <c r="I239" s="19"/>
      <c r="J239" s="19"/>
    </row>
    <row r="240" spans="1:10" s="3" customFormat="1" ht="22.5" customHeight="1">
      <c r="A240" s="420" t="s">
        <v>88</v>
      </c>
      <c r="B240" s="421"/>
      <c r="C240" s="713"/>
      <c r="D240" s="713"/>
      <c r="E240" s="714"/>
      <c r="F240" s="609"/>
      <c r="G240" s="610"/>
      <c r="H240" s="611"/>
      <c r="I240" s="19"/>
      <c r="J240" s="19"/>
    </row>
    <row r="241" spans="1:10" s="3" customFormat="1" ht="22.5" customHeight="1">
      <c r="A241" s="736" t="s">
        <v>263</v>
      </c>
      <c r="B241" s="736"/>
      <c r="C241" s="736"/>
      <c r="D241" s="736"/>
      <c r="E241" s="736"/>
      <c r="F241" s="736"/>
      <c r="G241" s="736"/>
      <c r="H241" s="736"/>
      <c r="I241" s="19"/>
      <c r="J241" s="19"/>
    </row>
    <row r="242" spans="1:10" s="3" customFormat="1" ht="22.5" customHeight="1">
      <c r="A242" s="429"/>
      <c r="B242" s="429"/>
      <c r="C242" s="429"/>
      <c r="D242" s="429"/>
      <c r="E242" s="429"/>
      <c r="F242" s="429"/>
      <c r="G242" s="429"/>
      <c r="H242" s="429"/>
      <c r="I242" s="19"/>
      <c r="J242" s="19"/>
    </row>
    <row r="243" spans="1:10" s="3" customFormat="1" ht="22.5" customHeight="1">
      <c r="A243" s="87" t="s">
        <v>264</v>
      </c>
      <c r="B243" s="233"/>
      <c r="C243" s="228"/>
      <c r="D243" s="228"/>
      <c r="E243" s="228"/>
      <c r="F243" s="228"/>
      <c r="G243" s="317"/>
      <c r="H243" s="318"/>
      <c r="I243" s="19"/>
      <c r="J243" s="19"/>
    </row>
    <row r="244" spans="1:10" s="3" customFormat="1" ht="46.2" customHeight="1">
      <c r="A244" s="725" t="s">
        <v>488</v>
      </c>
      <c r="B244" s="725"/>
      <c r="C244" s="725"/>
      <c r="D244" s="725"/>
      <c r="E244" s="725"/>
      <c r="F244" s="725"/>
      <c r="G244" s="725"/>
      <c r="H244" s="725"/>
      <c r="I244" s="19"/>
      <c r="J244" s="19"/>
    </row>
    <row r="245" spans="1:10" s="3" customFormat="1" ht="46.2" customHeight="1">
      <c r="A245" s="636" t="s">
        <v>49</v>
      </c>
      <c r="B245" s="637"/>
      <c r="C245" s="637"/>
      <c r="D245" s="638"/>
      <c r="E245" s="501" t="s">
        <v>331</v>
      </c>
      <c r="F245" s="639" t="s">
        <v>260</v>
      </c>
      <c r="G245" s="640"/>
      <c r="H245" s="641"/>
      <c r="I245" s="19"/>
      <c r="J245" s="19"/>
    </row>
    <row r="246" spans="1:10" s="3" customFormat="1" ht="22.5" customHeight="1">
      <c r="A246" s="623" t="s">
        <v>86</v>
      </c>
      <c r="B246" s="624"/>
      <c r="C246" s="624"/>
      <c r="D246" s="625"/>
      <c r="E246" s="383"/>
      <c r="F246" s="612"/>
      <c r="G246" s="644"/>
      <c r="H246" s="613"/>
      <c r="I246" s="19"/>
      <c r="J246" s="19"/>
    </row>
    <row r="247" spans="1:10" s="3" customFormat="1" ht="22.5" customHeight="1">
      <c r="A247" s="623" t="s">
        <v>87</v>
      </c>
      <c r="B247" s="624"/>
      <c r="C247" s="624"/>
      <c r="D247" s="625"/>
      <c r="E247" s="383"/>
      <c r="F247" s="612"/>
      <c r="G247" s="644"/>
      <c r="H247" s="613"/>
      <c r="I247" s="19"/>
      <c r="J247" s="19"/>
    </row>
    <row r="248" spans="1:10" s="3" customFormat="1" ht="22.5" customHeight="1">
      <c r="A248" s="623" t="s">
        <v>88</v>
      </c>
      <c r="B248" s="624"/>
      <c r="C248" s="624"/>
      <c r="D248" s="625"/>
      <c r="E248" s="383"/>
      <c r="F248" s="612"/>
      <c r="G248" s="644"/>
      <c r="H248" s="613"/>
      <c r="I248" s="19"/>
      <c r="J248" s="19"/>
    </row>
    <row r="249" spans="1:10" s="3" customFormat="1" ht="22.5" customHeight="1">
      <c r="A249" s="772"/>
      <c r="B249" s="772"/>
      <c r="C249" s="772"/>
      <c r="D249" s="772"/>
      <c r="E249" s="429"/>
      <c r="F249" s="772"/>
      <c r="G249" s="772"/>
      <c r="H249" s="772"/>
      <c r="I249" s="19"/>
      <c r="J249" s="19"/>
    </row>
    <row r="250" spans="1:10" s="3" customFormat="1" ht="46.2" customHeight="1">
      <c r="A250" s="725" t="s">
        <v>489</v>
      </c>
      <c r="B250" s="725"/>
      <c r="C250" s="725"/>
      <c r="D250" s="725"/>
      <c r="E250" s="725"/>
      <c r="F250" s="725"/>
      <c r="G250" s="725"/>
      <c r="H250" s="725"/>
      <c r="I250" s="19"/>
      <c r="J250" s="19"/>
    </row>
    <row r="251" spans="1:10" s="14" customFormat="1" ht="46.8" customHeight="1">
      <c r="A251" s="636" t="s">
        <v>49</v>
      </c>
      <c r="B251" s="637"/>
      <c r="C251" s="637"/>
      <c r="D251" s="638"/>
      <c r="E251" s="501" t="s">
        <v>332</v>
      </c>
      <c r="F251" s="639" t="s">
        <v>262</v>
      </c>
      <c r="G251" s="640"/>
      <c r="H251" s="641"/>
      <c r="I251" s="21"/>
      <c r="J251" s="21"/>
    </row>
    <row r="252" spans="1:10" s="3" customFormat="1" ht="22.5" customHeight="1">
      <c r="A252" s="623" t="s">
        <v>86</v>
      </c>
      <c r="B252" s="624"/>
      <c r="C252" s="624"/>
      <c r="D252" s="625"/>
      <c r="E252" s="383"/>
      <c r="F252" s="612"/>
      <c r="G252" s="644"/>
      <c r="H252" s="613"/>
      <c r="I252" s="19"/>
      <c r="J252" s="19"/>
    </row>
    <row r="253" spans="1:10" ht="22.5" customHeight="1">
      <c r="A253" s="623" t="s">
        <v>87</v>
      </c>
      <c r="B253" s="624"/>
      <c r="C253" s="624"/>
      <c r="D253" s="625"/>
      <c r="E253" s="383"/>
      <c r="F253" s="612"/>
      <c r="G253" s="644"/>
      <c r="H253" s="613"/>
    </row>
    <row r="254" spans="1:10" ht="22.5" customHeight="1">
      <c r="A254" s="623" t="s">
        <v>88</v>
      </c>
      <c r="B254" s="624"/>
      <c r="C254" s="624"/>
      <c r="D254" s="625"/>
      <c r="E254" s="383"/>
      <c r="F254" s="612"/>
      <c r="G254" s="644"/>
      <c r="H254" s="613"/>
    </row>
    <row r="255" spans="1:10" ht="22.5" customHeight="1">
      <c r="A255" s="98"/>
      <c r="B255" s="98"/>
      <c r="C255" s="97"/>
      <c r="D255" s="97"/>
      <c r="E255" s="234"/>
      <c r="F255" s="100"/>
      <c r="G255" s="232"/>
      <c r="H255" s="232"/>
    </row>
    <row r="256" spans="1:10" ht="47.4" customHeight="1">
      <c r="A256" s="710" t="s">
        <v>490</v>
      </c>
      <c r="B256" s="710"/>
      <c r="C256" s="710"/>
      <c r="D256" s="710"/>
      <c r="E256" s="710"/>
      <c r="F256" s="710"/>
      <c r="G256" s="710"/>
      <c r="H256" s="710"/>
    </row>
    <row r="257" spans="1:10" ht="22.5" customHeight="1">
      <c r="A257" s="633" t="s">
        <v>49</v>
      </c>
      <c r="B257" s="634"/>
      <c r="C257" s="634"/>
      <c r="D257" s="635"/>
      <c r="E257" s="430" t="s">
        <v>92</v>
      </c>
      <c r="F257" s="413" t="s">
        <v>265</v>
      </c>
      <c r="G257" s="315"/>
      <c r="H257" s="316"/>
    </row>
    <row r="258" spans="1:10" ht="22.5" customHeight="1">
      <c r="A258" s="623" t="s">
        <v>86</v>
      </c>
      <c r="B258" s="624"/>
      <c r="C258" s="624"/>
      <c r="D258" s="625"/>
      <c r="E258" s="383"/>
      <c r="F258" s="623"/>
      <c r="G258" s="624"/>
      <c r="H258" s="625"/>
    </row>
    <row r="259" spans="1:10" ht="22.5" customHeight="1">
      <c r="A259" s="623" t="s">
        <v>87</v>
      </c>
      <c r="B259" s="624"/>
      <c r="C259" s="624"/>
      <c r="D259" s="625"/>
      <c r="E259" s="383"/>
      <c r="F259" s="623"/>
      <c r="G259" s="624"/>
      <c r="H259" s="625"/>
    </row>
    <row r="260" spans="1:10" s="5" customFormat="1" ht="22.5" customHeight="1">
      <c r="A260" s="623" t="s">
        <v>88</v>
      </c>
      <c r="B260" s="624"/>
      <c r="C260" s="624"/>
      <c r="D260" s="625"/>
      <c r="E260" s="383"/>
      <c r="F260" s="623"/>
      <c r="G260" s="624"/>
      <c r="H260" s="625"/>
      <c r="I260" s="20"/>
      <c r="J260" s="20"/>
    </row>
    <row r="261" spans="1:10" s="3" customFormat="1" ht="22.5" customHeight="1">
      <c r="A261" s="98"/>
      <c r="B261" s="98"/>
      <c r="C261" s="97"/>
      <c r="D261" s="97"/>
      <c r="E261" s="234"/>
      <c r="F261" s="100"/>
      <c r="G261" s="232"/>
      <c r="H261" s="232"/>
      <c r="I261" s="19"/>
      <c r="J261" s="19"/>
    </row>
    <row r="262" spans="1:10" s="3" customFormat="1" ht="22.5" customHeight="1">
      <c r="A262" s="87" t="s">
        <v>267</v>
      </c>
      <c r="B262" s="235"/>
      <c r="C262" s="235"/>
      <c r="D262" s="235"/>
      <c r="E262" s="235"/>
      <c r="F262" s="235"/>
      <c r="G262" s="235"/>
      <c r="H262" s="235"/>
      <c r="I262" s="19"/>
      <c r="J262" s="19"/>
    </row>
    <row r="263" spans="1:10" s="3" customFormat="1" ht="69" customHeight="1">
      <c r="A263" s="726" t="s">
        <v>548</v>
      </c>
      <c r="B263" s="727"/>
      <c r="C263" s="727"/>
      <c r="D263" s="727"/>
      <c r="E263" s="727"/>
      <c r="F263" s="727"/>
      <c r="G263" s="727"/>
      <c r="H263" s="727"/>
      <c r="I263" s="19"/>
      <c r="J263" s="19"/>
    </row>
    <row r="264" spans="1:10" s="3" customFormat="1" ht="22.5" customHeight="1">
      <c r="A264" s="633" t="s">
        <v>49</v>
      </c>
      <c r="B264" s="634"/>
      <c r="C264" s="634"/>
      <c r="D264" s="635"/>
      <c r="E264" s="430" t="s">
        <v>102</v>
      </c>
      <c r="F264" s="694" t="s">
        <v>262</v>
      </c>
      <c r="G264" s="695"/>
      <c r="H264" s="696"/>
      <c r="I264" s="19"/>
      <c r="J264" s="19"/>
    </row>
    <row r="265" spans="1:10" s="3" customFormat="1" ht="22.5" customHeight="1">
      <c r="A265" s="623" t="s">
        <v>86</v>
      </c>
      <c r="B265" s="624"/>
      <c r="C265" s="624"/>
      <c r="D265" s="625"/>
      <c r="E265" s="383"/>
      <c r="F265" s="612"/>
      <c r="G265" s="644"/>
      <c r="H265" s="613"/>
      <c r="I265" s="19"/>
      <c r="J265" s="19"/>
    </row>
    <row r="266" spans="1:10" s="3" customFormat="1" ht="22.5" customHeight="1">
      <c r="A266" s="623" t="s">
        <v>87</v>
      </c>
      <c r="B266" s="624"/>
      <c r="C266" s="624"/>
      <c r="D266" s="625"/>
      <c r="E266" s="383"/>
      <c r="F266" s="612"/>
      <c r="G266" s="644"/>
      <c r="H266" s="613"/>
      <c r="I266" s="19"/>
      <c r="J266" s="19"/>
    </row>
    <row r="267" spans="1:10" s="3" customFormat="1" ht="22.5" customHeight="1">
      <c r="A267" s="623" t="s">
        <v>88</v>
      </c>
      <c r="B267" s="624"/>
      <c r="C267" s="624"/>
      <c r="D267" s="625"/>
      <c r="E267" s="383"/>
      <c r="F267" s="612"/>
      <c r="G267" s="644"/>
      <c r="H267" s="613"/>
      <c r="I267" s="19"/>
      <c r="J267" s="19"/>
    </row>
    <row r="268" spans="1:10" s="3" customFormat="1" ht="22.5" customHeight="1">
      <c r="A268" s="623" t="s">
        <v>89</v>
      </c>
      <c r="B268" s="624"/>
      <c r="C268" s="624"/>
      <c r="D268" s="625"/>
      <c r="E268" s="383"/>
      <c r="F268" s="612"/>
      <c r="G268" s="644"/>
      <c r="H268" s="613"/>
      <c r="I268" s="19"/>
      <c r="J268" s="19"/>
    </row>
    <row r="269" spans="1:10" ht="22.5" customHeight="1">
      <c r="A269" s="623" t="s">
        <v>90</v>
      </c>
      <c r="B269" s="624"/>
      <c r="C269" s="624"/>
      <c r="D269" s="625"/>
      <c r="E269" s="383"/>
      <c r="F269" s="612"/>
      <c r="G269" s="644"/>
      <c r="H269" s="613"/>
    </row>
    <row r="270" spans="1:10" ht="22.5" customHeight="1">
      <c r="A270" s="623" t="s">
        <v>98</v>
      </c>
      <c r="B270" s="624"/>
      <c r="C270" s="624"/>
      <c r="D270" s="625"/>
      <c r="E270" s="383"/>
      <c r="F270" s="612"/>
      <c r="G270" s="644"/>
      <c r="H270" s="613"/>
    </row>
    <row r="271" spans="1:10" s="3" customFormat="1" ht="24.75" customHeight="1">
      <c r="A271" s="429"/>
      <c r="B271" s="429"/>
      <c r="C271" s="429"/>
      <c r="D271" s="429"/>
      <c r="E271" s="429"/>
      <c r="F271" s="429"/>
      <c r="G271" s="429"/>
      <c r="H271" s="429"/>
      <c r="I271" s="19"/>
      <c r="J271" s="19"/>
    </row>
    <row r="272" spans="1:10" s="5" customFormat="1" ht="44.4" customHeight="1">
      <c r="A272" s="726" t="s">
        <v>549</v>
      </c>
      <c r="B272" s="726"/>
      <c r="C272" s="726"/>
      <c r="D272" s="726"/>
      <c r="E272" s="726"/>
      <c r="F272" s="726"/>
      <c r="G272" s="726"/>
      <c r="H272" s="726"/>
      <c r="I272" s="20"/>
      <c r="J272" s="20"/>
    </row>
    <row r="273" spans="1:10" s="5" customFormat="1" ht="43.2" customHeight="1">
      <c r="A273" s="636" t="s">
        <v>49</v>
      </c>
      <c r="B273" s="637"/>
      <c r="C273" s="637"/>
      <c r="D273" s="638"/>
      <c r="E273" s="501" t="s">
        <v>268</v>
      </c>
      <c r="F273" s="639" t="s">
        <v>262</v>
      </c>
      <c r="G273" s="640"/>
      <c r="H273" s="641"/>
      <c r="I273" s="20"/>
      <c r="J273" s="20"/>
    </row>
    <row r="274" spans="1:10" s="3" customFormat="1" ht="23.25" customHeight="1">
      <c r="A274" s="623" t="s">
        <v>86</v>
      </c>
      <c r="B274" s="624"/>
      <c r="C274" s="624"/>
      <c r="D274" s="625"/>
      <c r="E274" s="383"/>
      <c r="F274" s="612"/>
      <c r="G274" s="644"/>
      <c r="H274" s="613"/>
      <c r="I274" s="19"/>
      <c r="J274" s="19"/>
    </row>
    <row r="275" spans="1:10" ht="21.75" customHeight="1">
      <c r="A275" s="623" t="s">
        <v>87</v>
      </c>
      <c r="B275" s="624"/>
      <c r="C275" s="624"/>
      <c r="D275" s="625"/>
      <c r="E275" s="383"/>
      <c r="F275" s="612"/>
      <c r="G275" s="644"/>
      <c r="H275" s="613"/>
    </row>
    <row r="276" spans="1:10" ht="19.8" customHeight="1">
      <c r="A276" s="5"/>
      <c r="B276" s="5"/>
      <c r="C276" s="5"/>
      <c r="D276" s="5"/>
      <c r="E276" s="5"/>
      <c r="F276" s="5"/>
      <c r="G276" s="5"/>
      <c r="H276" s="5"/>
    </row>
    <row r="277" spans="1:10" ht="46.2" customHeight="1">
      <c r="A277" s="710" t="s">
        <v>491</v>
      </c>
      <c r="B277" s="710"/>
      <c r="C277" s="710"/>
      <c r="D277" s="710"/>
      <c r="E277" s="710"/>
      <c r="F277" s="710"/>
      <c r="G277" s="710"/>
      <c r="H277" s="710"/>
    </row>
    <row r="278" spans="1:10" ht="22.5" customHeight="1">
      <c r="A278" s="694" t="s">
        <v>269</v>
      </c>
      <c r="B278" s="695"/>
      <c r="C278" s="696"/>
      <c r="D278" s="694" t="s">
        <v>97</v>
      </c>
      <c r="E278" s="696"/>
      <c r="F278" s="803" t="s">
        <v>260</v>
      </c>
      <c r="G278" s="804"/>
      <c r="H278" s="805"/>
    </row>
    <row r="279" spans="1:10" ht="22.5" customHeight="1">
      <c r="A279" s="730" t="s">
        <v>86</v>
      </c>
      <c r="B279" s="731"/>
      <c r="C279" s="732"/>
      <c r="D279" s="388"/>
      <c r="E279" s="389"/>
      <c r="F279" s="806"/>
      <c r="G279" s="806"/>
      <c r="H279" s="806"/>
    </row>
    <row r="280" spans="1:10" ht="22.5" customHeight="1">
      <c r="A280" s="434" t="s">
        <v>87</v>
      </c>
      <c r="B280" s="435"/>
      <c r="C280" s="436"/>
      <c r="D280" s="388"/>
      <c r="E280" s="389"/>
      <c r="F280" s="733"/>
      <c r="G280" s="734"/>
      <c r="H280" s="735"/>
    </row>
    <row r="281" spans="1:10" s="416" customFormat="1">
      <c r="A281" s="434" t="s">
        <v>88</v>
      </c>
      <c r="B281" s="435"/>
      <c r="C281" s="436"/>
      <c r="D281" s="388"/>
      <c r="E281" s="389"/>
      <c r="F281" s="733"/>
      <c r="G281" s="734"/>
      <c r="H281" s="735"/>
      <c r="I281" s="18"/>
      <c r="J281" s="18"/>
    </row>
    <row r="282" spans="1:10" s="416" customFormat="1" ht="18" customHeight="1">
      <c r="A282" s="236"/>
      <c r="B282" s="236"/>
      <c r="C282" s="236"/>
      <c r="D282" s="97"/>
      <c r="E282" s="97"/>
      <c r="F282" s="100"/>
      <c r="G282" s="100"/>
      <c r="H282" s="100"/>
      <c r="I282" s="18"/>
      <c r="J282" s="18"/>
    </row>
    <row r="283" spans="1:10" s="416" customFormat="1" ht="22.5" customHeight="1">
      <c r="A283" s="737" t="s">
        <v>189</v>
      </c>
      <c r="B283" s="737"/>
      <c r="C283" s="737"/>
      <c r="D283" s="737"/>
      <c r="E283" s="737"/>
      <c r="F283" s="737"/>
      <c r="G283" s="737"/>
      <c r="H283" s="737"/>
      <c r="I283" s="18"/>
      <c r="J283" s="18"/>
    </row>
    <row r="284" spans="1:10" s="416" customFormat="1" ht="22.5" customHeight="1">
      <c r="A284" s="618" t="s">
        <v>287</v>
      </c>
      <c r="B284" s="618"/>
      <c r="C284" s="618"/>
      <c r="D284" s="618"/>
      <c r="E284" s="618"/>
      <c r="F284" s="618"/>
      <c r="G284" s="618"/>
      <c r="H284" s="618"/>
      <c r="I284" s="18"/>
      <c r="J284" s="18"/>
    </row>
    <row r="285" spans="1:10" s="416" customFormat="1" ht="22.5" customHeight="1">
      <c r="A285" s="642" t="s">
        <v>103</v>
      </c>
      <c r="B285" s="642"/>
      <c r="C285" s="642"/>
      <c r="D285" s="642"/>
      <c r="E285" s="401" t="s">
        <v>102</v>
      </c>
      <c r="F285" s="643" t="s">
        <v>262</v>
      </c>
      <c r="G285" s="643"/>
      <c r="H285" s="643"/>
      <c r="I285" s="18"/>
      <c r="J285" s="18"/>
    </row>
    <row r="286" spans="1:10" s="416" customFormat="1" ht="22.5" customHeight="1">
      <c r="A286" s="606" t="s">
        <v>86</v>
      </c>
      <c r="B286" s="607"/>
      <c r="C286" s="607"/>
      <c r="D286" s="608"/>
      <c r="E286" s="378"/>
      <c r="F286" s="773"/>
      <c r="G286" s="773"/>
      <c r="H286" s="773"/>
      <c r="I286" s="18"/>
      <c r="J286" s="18"/>
    </row>
    <row r="287" spans="1:10" ht="22.5" customHeight="1">
      <c r="A287" s="606" t="s">
        <v>87</v>
      </c>
      <c r="B287" s="607"/>
      <c r="C287" s="607"/>
      <c r="D287" s="608"/>
      <c r="E287" s="378"/>
      <c r="F287" s="609"/>
      <c r="G287" s="610"/>
      <c r="H287" s="611"/>
    </row>
    <row r="288" spans="1:10" s="416" customFormat="1" ht="22.5" customHeight="1">
      <c r="A288" s="405" t="s">
        <v>88</v>
      </c>
      <c r="B288" s="406"/>
      <c r="C288" s="406"/>
      <c r="D288" s="407"/>
      <c r="E288" s="378"/>
      <c r="F288" s="420"/>
      <c r="G288" s="421"/>
      <c r="H288" s="422"/>
      <c r="I288" s="18"/>
      <c r="J288" s="18"/>
    </row>
    <row r="289" spans="1:10" s="3" customFormat="1" ht="22.5" customHeight="1">
      <c r="A289" s="405" t="s">
        <v>89</v>
      </c>
      <c r="B289" s="406"/>
      <c r="C289" s="406"/>
      <c r="D289" s="407"/>
      <c r="E289" s="378"/>
      <c r="F289" s="420"/>
      <c r="G289" s="421"/>
      <c r="H289" s="422"/>
      <c r="I289" s="19"/>
      <c r="J289" s="19"/>
    </row>
    <row r="290" spans="1:10" s="5" customFormat="1" ht="21" customHeight="1">
      <c r="A290" s="774" t="s">
        <v>90</v>
      </c>
      <c r="B290" s="774"/>
      <c r="C290" s="774"/>
      <c r="D290" s="774"/>
      <c r="E290" s="378"/>
      <c r="F290" s="773"/>
      <c r="G290" s="773"/>
      <c r="H290" s="773"/>
      <c r="I290" s="20"/>
      <c r="J290" s="20"/>
    </row>
    <row r="291" spans="1:10" s="5" customFormat="1" ht="21" customHeight="1">
      <c r="A291" s="237"/>
      <c r="B291" s="237"/>
      <c r="C291" s="237"/>
      <c r="D291" s="237"/>
      <c r="E291" s="238"/>
      <c r="F291" s="239"/>
      <c r="G291" s="239"/>
      <c r="H291" s="239"/>
      <c r="I291" s="20"/>
      <c r="J291" s="20"/>
    </row>
    <row r="292" spans="1:10" s="6" customFormat="1" ht="28.2" customHeight="1">
      <c r="A292" s="618" t="s">
        <v>492</v>
      </c>
      <c r="B292" s="618"/>
      <c r="C292" s="618"/>
      <c r="D292" s="618"/>
      <c r="E292" s="618"/>
      <c r="F292" s="618"/>
      <c r="G292" s="618"/>
      <c r="H292" s="618"/>
      <c r="I292" s="22"/>
      <c r="J292" s="22"/>
    </row>
    <row r="293" spans="1:10" s="6" customFormat="1" ht="27.6" customHeight="1">
      <c r="A293" s="636" t="s">
        <v>104</v>
      </c>
      <c r="B293" s="637"/>
      <c r="C293" s="637"/>
      <c r="D293" s="638"/>
      <c r="E293" s="501" t="s">
        <v>105</v>
      </c>
      <c r="F293" s="639" t="s">
        <v>262</v>
      </c>
      <c r="G293" s="640"/>
      <c r="H293" s="641"/>
      <c r="I293" s="22"/>
      <c r="J293" s="22"/>
    </row>
    <row r="294" spans="1:10" s="6" customFormat="1" ht="22.5" customHeight="1">
      <c r="A294" s="606" t="s">
        <v>86</v>
      </c>
      <c r="B294" s="607"/>
      <c r="C294" s="607"/>
      <c r="D294" s="608"/>
      <c r="E294" s="378"/>
      <c r="F294" s="773"/>
      <c r="G294" s="773"/>
      <c r="H294" s="773"/>
      <c r="I294" s="22"/>
      <c r="J294" s="22"/>
    </row>
    <row r="295" spans="1:10" s="6" customFormat="1" ht="22.5" customHeight="1">
      <c r="A295" s="606" t="s">
        <v>87</v>
      </c>
      <c r="B295" s="607"/>
      <c r="C295" s="607"/>
      <c r="D295" s="608"/>
      <c r="E295" s="378"/>
      <c r="F295" s="609"/>
      <c r="G295" s="610"/>
      <c r="H295" s="611"/>
      <c r="I295" s="22"/>
      <c r="J295" s="22"/>
    </row>
    <row r="296" spans="1:10" s="6" customFormat="1" ht="22.5" customHeight="1">
      <c r="A296" s="405" t="s">
        <v>88</v>
      </c>
      <c r="B296" s="406"/>
      <c r="C296" s="406"/>
      <c r="D296" s="407"/>
      <c r="E296" s="378"/>
      <c r="F296" s="420"/>
      <c r="G296" s="421"/>
      <c r="H296" s="422"/>
      <c r="I296" s="22"/>
      <c r="J296" s="22"/>
    </row>
    <row r="297" spans="1:10" ht="22.5" customHeight="1">
      <c r="A297" s="405" t="s">
        <v>89</v>
      </c>
      <c r="B297" s="406"/>
      <c r="C297" s="406"/>
      <c r="D297" s="407"/>
      <c r="E297" s="378"/>
      <c r="F297" s="420"/>
      <c r="G297" s="421"/>
      <c r="H297" s="422"/>
    </row>
    <row r="298" spans="1:10" s="416" customFormat="1" ht="22.5" customHeight="1">
      <c r="A298" s="405" t="s">
        <v>90</v>
      </c>
      <c r="B298" s="406"/>
      <c r="C298" s="406"/>
      <c r="D298" s="407"/>
      <c r="E298" s="378"/>
      <c r="F298" s="420"/>
      <c r="G298" s="421"/>
      <c r="H298" s="422"/>
      <c r="I298" s="18"/>
      <c r="J298" s="18"/>
    </row>
    <row r="299" spans="1:10" s="7" customFormat="1" ht="22.5" customHeight="1">
      <c r="A299" s="774" t="s">
        <v>98</v>
      </c>
      <c r="B299" s="774"/>
      <c r="C299" s="774"/>
      <c r="D299" s="774"/>
      <c r="E299" s="378"/>
      <c r="F299" s="773"/>
      <c r="G299" s="773"/>
      <c r="H299" s="773"/>
      <c r="I299" s="13"/>
      <c r="J299" s="13"/>
    </row>
    <row r="300" spans="1:10" s="5" customFormat="1" ht="22.5" customHeight="1">
      <c r="A300" s="240"/>
      <c r="B300" s="240"/>
      <c r="C300" s="240"/>
      <c r="D300" s="240"/>
      <c r="E300" s="241"/>
      <c r="F300" s="242"/>
      <c r="G300" s="242"/>
      <c r="H300" s="242"/>
      <c r="I300" s="20"/>
      <c r="J300" s="20"/>
    </row>
    <row r="301" spans="1:10" s="6" customFormat="1" ht="24" customHeight="1">
      <c r="A301" s="618" t="s">
        <v>493</v>
      </c>
      <c r="B301" s="618"/>
      <c r="C301" s="618"/>
      <c r="D301" s="618"/>
      <c r="E301" s="618"/>
      <c r="F301" s="618"/>
      <c r="G301" s="618"/>
      <c r="H301" s="618"/>
      <c r="I301" s="22"/>
      <c r="J301" s="22"/>
    </row>
    <row r="302" spans="1:10" s="6" customFormat="1" ht="28.2" customHeight="1">
      <c r="A302" s="636" t="s">
        <v>494</v>
      </c>
      <c r="B302" s="637"/>
      <c r="C302" s="637"/>
      <c r="D302" s="638"/>
      <c r="E302" s="501" t="s">
        <v>105</v>
      </c>
      <c r="F302" s="639" t="s">
        <v>262</v>
      </c>
      <c r="G302" s="640"/>
      <c r="H302" s="641"/>
      <c r="I302" s="22"/>
      <c r="J302" s="22"/>
    </row>
    <row r="303" spans="1:10" s="6" customFormat="1" ht="24" customHeight="1">
      <c r="A303" s="623" t="s">
        <v>107</v>
      </c>
      <c r="B303" s="624"/>
      <c r="C303" s="624"/>
      <c r="D303" s="625"/>
      <c r="E303" s="383"/>
      <c r="F303" s="623"/>
      <c r="G303" s="624"/>
      <c r="H303" s="625"/>
      <c r="I303" s="22"/>
      <c r="J303" s="22"/>
    </row>
    <row r="304" spans="1:10" ht="24" customHeight="1">
      <c r="A304" s="623" t="s">
        <v>108</v>
      </c>
      <c r="B304" s="624"/>
      <c r="C304" s="624"/>
      <c r="D304" s="625"/>
      <c r="E304" s="383"/>
      <c r="F304" s="623"/>
      <c r="G304" s="624"/>
      <c r="H304" s="625"/>
    </row>
    <row r="305" spans="1:10" s="416" customFormat="1" ht="24" customHeight="1">
      <c r="A305" s="623" t="s">
        <v>109</v>
      </c>
      <c r="B305" s="624"/>
      <c r="C305" s="624"/>
      <c r="D305" s="625"/>
      <c r="E305" s="383"/>
      <c r="F305" s="623"/>
      <c r="G305" s="624"/>
      <c r="H305" s="625"/>
      <c r="I305" s="18"/>
      <c r="J305" s="18"/>
    </row>
    <row r="306" spans="1:10" s="416" customFormat="1" ht="24" customHeight="1">
      <c r="A306" s="623" t="s">
        <v>106</v>
      </c>
      <c r="B306" s="624"/>
      <c r="C306" s="624"/>
      <c r="D306" s="625"/>
      <c r="E306" s="383"/>
      <c r="F306" s="623"/>
      <c r="G306" s="624"/>
      <c r="H306" s="625"/>
      <c r="I306" s="18"/>
      <c r="J306" s="18"/>
    </row>
    <row r="307" spans="1:10" s="416" customFormat="1" ht="24" customHeight="1">
      <c r="A307" s="623" t="s">
        <v>110</v>
      </c>
      <c r="B307" s="624"/>
      <c r="C307" s="624"/>
      <c r="D307" s="625"/>
      <c r="E307" s="383"/>
      <c r="F307" s="623"/>
      <c r="G307" s="624"/>
      <c r="H307" s="625"/>
      <c r="I307" s="18"/>
      <c r="J307" s="18"/>
    </row>
    <row r="308" spans="1:10" s="416" customFormat="1" ht="24" customHeight="1">
      <c r="A308" s="623" t="s">
        <v>111</v>
      </c>
      <c r="B308" s="624"/>
      <c r="C308" s="624"/>
      <c r="D308" s="625"/>
      <c r="E308" s="383"/>
      <c r="F308" s="623"/>
      <c r="G308" s="624"/>
      <c r="H308" s="625"/>
      <c r="I308" s="18"/>
      <c r="J308" s="18"/>
    </row>
    <row r="309" spans="1:10" s="416" customFormat="1" ht="24" customHeight="1">
      <c r="A309" s="623" t="s">
        <v>112</v>
      </c>
      <c r="B309" s="624"/>
      <c r="C309" s="624"/>
      <c r="D309" s="625"/>
      <c r="E309" s="383"/>
      <c r="F309" s="623"/>
      <c r="G309" s="624"/>
      <c r="H309" s="625"/>
      <c r="I309" s="18"/>
      <c r="J309" s="18"/>
    </row>
    <row r="310" spans="1:10" s="8" customFormat="1" ht="24" customHeight="1">
      <c r="A310" s="623" t="s">
        <v>113</v>
      </c>
      <c r="B310" s="624"/>
      <c r="C310" s="624"/>
      <c r="D310" s="625"/>
      <c r="E310" s="383"/>
      <c r="F310" s="623"/>
      <c r="G310" s="624"/>
      <c r="H310" s="625"/>
      <c r="I310" s="20"/>
      <c r="J310" s="20"/>
    </row>
    <row r="311" spans="1:10" s="9" customFormat="1" ht="24" customHeight="1">
      <c r="A311" s="623" t="s">
        <v>114</v>
      </c>
      <c r="B311" s="624"/>
      <c r="C311" s="624"/>
      <c r="D311" s="625"/>
      <c r="E311" s="383"/>
      <c r="F311" s="623"/>
      <c r="G311" s="624"/>
      <c r="H311" s="625"/>
      <c r="I311" s="12"/>
      <c r="J311" s="12"/>
    </row>
    <row r="312" spans="1:10" s="9" customFormat="1" ht="24" customHeight="1">
      <c r="A312" s="319"/>
      <c r="B312" s="320"/>
      <c r="C312" s="320"/>
      <c r="D312" s="320"/>
      <c r="E312" s="321"/>
      <c r="F312" s="320"/>
      <c r="G312" s="320"/>
      <c r="H312" s="322"/>
      <c r="I312" s="12"/>
      <c r="J312" s="12"/>
    </row>
    <row r="313" spans="1:10" s="9" customFormat="1" ht="31.95" customHeight="1">
      <c r="A313" s="587" t="s">
        <v>290</v>
      </c>
      <c r="B313" s="588"/>
      <c r="C313" s="588"/>
      <c r="D313" s="588"/>
      <c r="E313" s="588"/>
      <c r="F313" s="588"/>
      <c r="G313" s="588"/>
      <c r="H313" s="589"/>
      <c r="I313" s="12"/>
      <c r="J313" s="12"/>
    </row>
    <row r="314" spans="1:10" ht="24" customHeight="1">
      <c r="A314" s="617" t="s">
        <v>270</v>
      </c>
      <c r="B314" s="617"/>
      <c r="C314" s="617"/>
      <c r="D314" s="617"/>
      <c r="E314" s="617"/>
      <c r="F314" s="617"/>
      <c r="G314" s="617"/>
      <c r="H314" s="617"/>
    </row>
    <row r="315" spans="1:10" ht="30" customHeight="1">
      <c r="A315" s="362" t="s">
        <v>271</v>
      </c>
      <c r="B315" s="323"/>
      <c r="C315" s="323"/>
      <c r="D315" s="324"/>
      <c r="E315" s="325"/>
      <c r="F315" s="324"/>
      <c r="G315" s="324"/>
      <c r="H315" s="363"/>
    </row>
    <row r="316" spans="1:10" s="464" customFormat="1" ht="25.8" customHeight="1">
      <c r="A316" s="332" t="s">
        <v>500</v>
      </c>
      <c r="B316" s="327"/>
      <c r="C316" s="328"/>
      <c r="D316" s="329"/>
      <c r="E316" s="331"/>
      <c r="F316" s="330"/>
      <c r="G316" s="330"/>
      <c r="H316" s="330"/>
      <c r="I316" s="18"/>
      <c r="J316" s="18"/>
    </row>
    <row r="317" spans="1:10" s="9" customFormat="1" ht="24" customHeight="1">
      <c r="A317" s="327"/>
      <c r="B317" s="327"/>
      <c r="C317" s="328"/>
      <c r="D317" s="329"/>
      <c r="E317" s="447" t="s">
        <v>495</v>
      </c>
      <c r="F317" s="330"/>
      <c r="G317" s="330"/>
      <c r="H317" s="330"/>
      <c r="I317" s="12"/>
      <c r="J317" s="12"/>
    </row>
    <row r="318" spans="1:10" s="9" customFormat="1" ht="24" customHeight="1">
      <c r="A318" s="327"/>
      <c r="B318" s="327"/>
      <c r="C318" s="328"/>
      <c r="D318" s="329"/>
      <c r="E318" s="447" t="s">
        <v>496</v>
      </c>
      <c r="F318" s="330"/>
      <c r="G318" s="330"/>
      <c r="H318" s="330"/>
      <c r="I318" s="12"/>
      <c r="J318" s="12"/>
    </row>
    <row r="319" spans="1:10" s="9" customFormat="1" ht="24" customHeight="1">
      <c r="A319" s="327"/>
      <c r="B319" s="327"/>
      <c r="C319" s="328"/>
      <c r="D319" s="329"/>
      <c r="E319" s="448" t="s">
        <v>497</v>
      </c>
      <c r="F319" s="330"/>
      <c r="G319" s="330"/>
      <c r="H319" s="330"/>
      <c r="I319" s="12"/>
      <c r="J319" s="12"/>
    </row>
    <row r="320" spans="1:10" s="9" customFormat="1" ht="24" customHeight="1">
      <c r="A320" s="327"/>
      <c r="B320" s="327"/>
      <c r="C320" s="328"/>
      <c r="D320" s="329"/>
      <c r="E320" s="447" t="s">
        <v>498</v>
      </c>
      <c r="F320" s="330"/>
      <c r="G320" s="330"/>
      <c r="H320" s="330"/>
      <c r="I320" s="12"/>
      <c r="J320" s="12"/>
    </row>
    <row r="321" spans="1:10" s="9" customFormat="1" ht="24" customHeight="1">
      <c r="A321" s="327"/>
      <c r="B321" s="364" t="s">
        <v>283</v>
      </c>
      <c r="C321" s="353"/>
      <c r="D321" s="329"/>
      <c r="E321" s="331"/>
      <c r="F321" s="330"/>
      <c r="G321" s="330"/>
      <c r="H321" s="330"/>
      <c r="I321" s="12"/>
      <c r="J321" s="12"/>
    </row>
    <row r="322" spans="1:10" s="9" customFormat="1" ht="24" customHeight="1">
      <c r="A322" s="333" t="s">
        <v>499</v>
      </c>
      <c r="B322" s="334"/>
      <c r="C322" s="335"/>
      <c r="D322" s="336"/>
      <c r="E322" s="337"/>
      <c r="F322" s="338"/>
      <c r="G322" s="338"/>
      <c r="H322" s="338"/>
      <c r="I322" s="12"/>
      <c r="J322" s="12"/>
    </row>
    <row r="323" spans="1:10" s="9" customFormat="1" ht="24" customHeight="1">
      <c r="A323" s="332" t="s">
        <v>272</v>
      </c>
      <c r="B323" s="327"/>
      <c r="C323" s="328"/>
      <c r="D323" s="329"/>
      <c r="E323" s="331"/>
      <c r="F323" s="330"/>
      <c r="G323" s="330"/>
      <c r="H323" s="330"/>
      <c r="I323" s="12"/>
      <c r="J323" s="12"/>
    </row>
    <row r="324" spans="1:10" s="454" customFormat="1" ht="24" customHeight="1">
      <c r="A324" s="449"/>
      <c r="B324" s="450"/>
      <c r="C324" s="451"/>
      <c r="D324" s="452"/>
      <c r="E324" s="448" t="s">
        <v>436</v>
      </c>
      <c r="F324" s="507"/>
      <c r="G324" s="507"/>
      <c r="H324" s="507"/>
      <c r="I324" s="453"/>
      <c r="J324" s="453"/>
    </row>
    <row r="325" spans="1:10" s="454" customFormat="1" ht="24" customHeight="1">
      <c r="A325" s="449"/>
      <c r="B325" s="450"/>
      <c r="C325" s="451"/>
      <c r="D325" s="452"/>
      <c r="E325" s="448" t="s">
        <v>438</v>
      </c>
      <c r="F325" s="507"/>
      <c r="G325" s="507"/>
      <c r="H325" s="507"/>
      <c r="I325" s="453"/>
      <c r="J325" s="453"/>
    </row>
    <row r="326" spans="1:10" s="454" customFormat="1" ht="24" customHeight="1">
      <c r="A326" s="450"/>
      <c r="B326" s="450"/>
      <c r="C326" s="451"/>
      <c r="D326" s="455"/>
      <c r="E326" s="456" t="s">
        <v>552</v>
      </c>
      <c r="F326" s="507"/>
      <c r="G326" s="507"/>
      <c r="H326" s="507"/>
      <c r="I326" s="453"/>
      <c r="J326" s="453"/>
    </row>
    <row r="327" spans="1:10" s="454" customFormat="1" ht="24" customHeight="1">
      <c r="A327" s="450"/>
      <c r="B327" s="450"/>
      <c r="C327" s="451"/>
      <c r="D327" s="455"/>
      <c r="E327" s="502" t="s">
        <v>440</v>
      </c>
      <c r="F327" s="507"/>
      <c r="G327" s="507"/>
      <c r="H327" s="507"/>
      <c r="I327" s="453"/>
      <c r="J327" s="453"/>
    </row>
    <row r="328" spans="1:10" s="454" customFormat="1" ht="24" customHeight="1">
      <c r="A328" s="450"/>
      <c r="B328" s="450"/>
      <c r="C328" s="451"/>
      <c r="D328" s="455"/>
      <c r="E328" s="502" t="s">
        <v>441</v>
      </c>
      <c r="F328" s="507"/>
      <c r="G328" s="507"/>
      <c r="H328" s="507"/>
      <c r="I328" s="453"/>
      <c r="J328" s="453"/>
    </row>
    <row r="329" spans="1:10" s="9" customFormat="1" ht="24" customHeight="1">
      <c r="A329" s="354"/>
      <c r="B329" s="354" t="s">
        <v>283</v>
      </c>
      <c r="C329" s="354"/>
      <c r="D329" s="354"/>
      <c r="E329" s="354"/>
      <c r="F329" s="330"/>
      <c r="G329" s="330"/>
      <c r="H329" s="330"/>
      <c r="I329" s="12"/>
      <c r="J329" s="12"/>
    </row>
    <row r="330" spans="1:10" s="9" customFormat="1" ht="23.4">
      <c r="A330" s="333" t="s">
        <v>501</v>
      </c>
      <c r="B330" s="334"/>
      <c r="C330" s="335"/>
      <c r="D330" s="341"/>
      <c r="E330" s="337"/>
      <c r="F330" s="338"/>
      <c r="G330" s="338"/>
      <c r="H330" s="338"/>
      <c r="I330" s="12"/>
      <c r="J330" s="12"/>
    </row>
    <row r="331" spans="1:10" s="9" customFormat="1" ht="24" customHeight="1">
      <c r="A331" s="327"/>
      <c r="B331" s="327"/>
      <c r="C331" s="328"/>
      <c r="D331" s="339" t="s">
        <v>273</v>
      </c>
      <c r="E331" s="349" t="s">
        <v>442</v>
      </c>
      <c r="F331" s="505"/>
      <c r="G331" s="505"/>
      <c r="H331" s="505"/>
      <c r="I331" s="12"/>
      <c r="J331" s="12"/>
    </row>
    <row r="332" spans="1:10" s="9" customFormat="1" ht="24" customHeight="1">
      <c r="A332" s="327"/>
      <c r="B332" s="327"/>
      <c r="C332" s="328"/>
      <c r="D332" s="339"/>
      <c r="E332" s="349" t="s">
        <v>444</v>
      </c>
      <c r="F332" s="505"/>
      <c r="G332" s="505"/>
      <c r="H332" s="505"/>
      <c r="I332" s="12"/>
      <c r="J332" s="12"/>
    </row>
    <row r="333" spans="1:10" s="9" customFormat="1" ht="24" customHeight="1">
      <c r="A333" s="327"/>
      <c r="B333" s="327"/>
      <c r="C333" s="328"/>
      <c r="D333" s="339"/>
      <c r="E333" s="506" t="s">
        <v>363</v>
      </c>
      <c r="F333" s="505"/>
      <c r="G333" s="505"/>
      <c r="H333" s="505"/>
      <c r="I333" s="12"/>
      <c r="J333" s="12"/>
    </row>
    <row r="334" spans="1:10" s="9" customFormat="1" ht="24" customHeight="1">
      <c r="A334" s="327"/>
      <c r="B334" s="327"/>
      <c r="C334" s="328"/>
      <c r="D334" s="339"/>
      <c r="E334" s="349" t="s">
        <v>364</v>
      </c>
      <c r="F334" s="505"/>
      <c r="G334" s="505"/>
      <c r="H334" s="505"/>
      <c r="I334" s="12"/>
      <c r="J334" s="12"/>
    </row>
    <row r="335" spans="1:10" s="9" customFormat="1" ht="24" customHeight="1">
      <c r="A335" s="327"/>
      <c r="B335" s="327"/>
      <c r="C335" s="328"/>
      <c r="D335" s="339"/>
      <c r="E335" s="349" t="s">
        <v>445</v>
      </c>
      <c r="F335" s="505"/>
      <c r="G335" s="505"/>
      <c r="H335" s="505"/>
      <c r="I335" s="12"/>
      <c r="J335" s="12"/>
    </row>
    <row r="336" spans="1:10" s="9" customFormat="1" ht="24" customHeight="1">
      <c r="A336" s="327"/>
      <c r="B336" s="327"/>
      <c r="C336" s="328"/>
      <c r="D336" s="339"/>
      <c r="E336" s="349"/>
      <c r="F336" s="505"/>
      <c r="G336" s="505"/>
      <c r="H336" s="505"/>
      <c r="I336" s="12"/>
      <c r="J336" s="12"/>
    </row>
    <row r="337" spans="1:10" s="9" customFormat="1" ht="24" customHeight="1">
      <c r="A337" s="327"/>
      <c r="B337" s="354" t="s">
        <v>283</v>
      </c>
      <c r="C337" s="328"/>
      <c r="D337" s="339"/>
      <c r="E337" s="340"/>
      <c r="F337" s="330"/>
      <c r="G337" s="330"/>
      <c r="H337" s="330"/>
      <c r="I337" s="12"/>
      <c r="J337" s="12"/>
    </row>
    <row r="338" spans="1:10" s="9" customFormat="1" ht="25.95" customHeight="1">
      <c r="A338" s="344" t="s">
        <v>274</v>
      </c>
      <c r="B338" s="345"/>
      <c r="C338" s="346"/>
      <c r="D338" s="342"/>
      <c r="E338" s="343"/>
      <c r="F338" s="347"/>
      <c r="G338" s="347"/>
      <c r="H338" s="347"/>
      <c r="I338" s="12"/>
      <c r="J338" s="12"/>
    </row>
    <row r="339" spans="1:10" s="9" customFormat="1" ht="47.4" customHeight="1">
      <c r="A339" s="334"/>
      <c r="B339" s="629" t="s">
        <v>446</v>
      </c>
      <c r="C339" s="629"/>
      <c r="D339" s="629"/>
      <c r="E339" s="629"/>
      <c r="F339" s="629"/>
      <c r="G339" s="629"/>
      <c r="H339" s="629"/>
      <c r="I339" s="12"/>
      <c r="J339" s="12"/>
    </row>
    <row r="340" spans="1:10" s="9" customFormat="1" ht="24" customHeight="1">
      <c r="A340" s="332" t="s">
        <v>276</v>
      </c>
      <c r="B340" s="327"/>
      <c r="C340" s="328"/>
      <c r="D340" s="329"/>
      <c r="E340" s="331"/>
      <c r="F340" s="330"/>
      <c r="G340" s="330"/>
      <c r="H340" s="330"/>
      <c r="I340" s="12"/>
      <c r="J340" s="12"/>
    </row>
    <row r="341" spans="1:10" s="9" customFormat="1" ht="24" customHeight="1">
      <c r="A341" s="332"/>
      <c r="B341" s="327"/>
      <c r="C341" s="328"/>
      <c r="D341" s="329"/>
      <c r="E341" s="504" t="s">
        <v>451</v>
      </c>
      <c r="F341" s="330"/>
      <c r="G341" s="330"/>
      <c r="H341" s="330"/>
      <c r="I341" s="12"/>
      <c r="J341" s="12"/>
    </row>
    <row r="342" spans="1:10" s="9" customFormat="1" ht="24" customHeight="1">
      <c r="A342" s="332"/>
      <c r="B342" s="327"/>
      <c r="C342" s="328"/>
      <c r="D342" s="503"/>
      <c r="E342" s="504" t="s">
        <v>452</v>
      </c>
      <c r="F342" s="330"/>
      <c r="G342" s="330"/>
      <c r="H342" s="330"/>
      <c r="I342" s="12"/>
      <c r="J342" s="12"/>
    </row>
    <row r="343" spans="1:10" s="9" customFormat="1" ht="24" customHeight="1">
      <c r="A343" s="332"/>
      <c r="B343" s="327"/>
      <c r="C343" s="328"/>
      <c r="D343" s="339"/>
      <c r="E343" s="504" t="s">
        <v>309</v>
      </c>
      <c r="F343" s="330"/>
      <c r="G343" s="330"/>
      <c r="H343" s="330"/>
      <c r="I343" s="12"/>
      <c r="J343" s="12"/>
    </row>
    <row r="344" spans="1:10" s="9" customFormat="1" ht="24" customHeight="1">
      <c r="A344" s="332"/>
      <c r="B344" s="327"/>
      <c r="C344" s="328"/>
      <c r="D344" s="339"/>
      <c r="E344" s="504" t="s">
        <v>448</v>
      </c>
      <c r="F344" s="330"/>
      <c r="G344" s="330"/>
      <c r="H344" s="330"/>
      <c r="I344" s="12"/>
      <c r="J344" s="12"/>
    </row>
    <row r="345" spans="1:10" s="9" customFormat="1" ht="24" customHeight="1">
      <c r="A345" s="332"/>
      <c r="B345" s="327"/>
      <c r="C345" s="328"/>
      <c r="D345" s="339"/>
      <c r="E345" s="504" t="s">
        <v>449</v>
      </c>
      <c r="F345" s="330"/>
      <c r="G345" s="330"/>
      <c r="H345" s="330"/>
      <c r="I345" s="12"/>
      <c r="J345" s="12"/>
    </row>
    <row r="346" spans="1:10" s="9" customFormat="1" ht="24" customHeight="1">
      <c r="A346" s="332"/>
      <c r="B346" s="327"/>
      <c r="C346" s="328"/>
      <c r="D346" s="339"/>
      <c r="E346" s="504"/>
      <c r="F346" s="330"/>
      <c r="G346" s="330"/>
      <c r="H346" s="330"/>
      <c r="I346" s="12"/>
      <c r="J346" s="12"/>
    </row>
    <row r="347" spans="1:10" s="9" customFormat="1" ht="46.2" customHeight="1">
      <c r="A347" s="633" t="s">
        <v>555</v>
      </c>
      <c r="B347" s="634"/>
      <c r="C347" s="635"/>
      <c r="D347" s="633" t="s">
        <v>556</v>
      </c>
      <c r="E347" s="635"/>
      <c r="F347" s="803" t="s">
        <v>260</v>
      </c>
      <c r="G347" s="804"/>
      <c r="H347" s="805"/>
      <c r="I347" s="12"/>
      <c r="J347" s="12"/>
    </row>
    <row r="348" spans="1:10" s="9" customFormat="1" ht="24" customHeight="1">
      <c r="A348" s="730" t="s">
        <v>86</v>
      </c>
      <c r="B348" s="731"/>
      <c r="C348" s="732"/>
      <c r="D348" s="388"/>
      <c r="E348" s="389"/>
      <c r="F348" s="806"/>
      <c r="G348" s="806"/>
      <c r="H348" s="806"/>
      <c r="I348" s="12"/>
      <c r="J348" s="12"/>
    </row>
    <row r="349" spans="1:10" s="9" customFormat="1" ht="24" customHeight="1">
      <c r="A349" s="482" t="s">
        <v>87</v>
      </c>
      <c r="B349" s="483"/>
      <c r="C349" s="484"/>
      <c r="D349" s="388"/>
      <c r="E349" s="389"/>
      <c r="F349" s="733"/>
      <c r="G349" s="734"/>
      <c r="H349" s="735"/>
      <c r="I349" s="12"/>
      <c r="J349" s="12"/>
    </row>
    <row r="350" spans="1:10" s="9" customFormat="1" ht="24" customHeight="1">
      <c r="A350" s="482" t="s">
        <v>88</v>
      </c>
      <c r="B350" s="483"/>
      <c r="C350" s="484"/>
      <c r="D350" s="388"/>
      <c r="E350" s="389"/>
      <c r="F350" s="733"/>
      <c r="G350" s="734"/>
      <c r="H350" s="735"/>
      <c r="I350" s="12"/>
      <c r="J350" s="12"/>
    </row>
    <row r="351" spans="1:10" s="9" customFormat="1" ht="24" customHeight="1">
      <c r="A351" s="332"/>
      <c r="B351" s="327"/>
      <c r="C351" s="328"/>
      <c r="D351" s="339"/>
      <c r="E351" s="504"/>
      <c r="F351" s="330"/>
      <c r="G351" s="330"/>
      <c r="H351" s="330"/>
      <c r="I351" s="12"/>
      <c r="J351" s="12"/>
    </row>
    <row r="352" spans="1:10" s="9" customFormat="1" ht="24" customHeight="1">
      <c r="A352" s="332"/>
      <c r="B352" s="354" t="s">
        <v>558</v>
      </c>
      <c r="C352" s="328"/>
      <c r="D352" s="339"/>
      <c r="E352" s="339"/>
      <c r="F352" s="330"/>
      <c r="G352" s="330"/>
      <c r="H352" s="330"/>
      <c r="I352" s="12"/>
      <c r="J352" s="12"/>
    </row>
    <row r="353" spans="1:10" s="3" customFormat="1" ht="24" customHeight="1">
      <c r="A353" s="333" t="s">
        <v>502</v>
      </c>
      <c r="B353" s="334"/>
      <c r="C353" s="335"/>
      <c r="D353" s="336"/>
      <c r="E353" s="337"/>
      <c r="F353" s="338"/>
      <c r="G353" s="338"/>
      <c r="H353" s="338"/>
      <c r="I353" s="19"/>
      <c r="J353" s="19"/>
    </row>
    <row r="354" spans="1:10" s="3" customFormat="1" ht="24" customHeight="1">
      <c r="A354" s="332" t="s">
        <v>275</v>
      </c>
      <c r="B354" s="327"/>
      <c r="C354" s="328"/>
      <c r="D354" s="329"/>
      <c r="E354" s="331"/>
      <c r="F354" s="330"/>
      <c r="G354" s="330"/>
      <c r="H354" s="330"/>
      <c r="I354" s="19"/>
      <c r="J354" s="19"/>
    </row>
    <row r="355" spans="1:10" s="3" customFormat="1" ht="24" customHeight="1">
      <c r="A355" s="332"/>
      <c r="B355" s="327"/>
      <c r="C355" s="328"/>
      <c r="D355" s="339"/>
      <c r="E355" s="508" t="s">
        <v>451</v>
      </c>
      <c r="F355" s="330"/>
      <c r="G355" s="330"/>
      <c r="H355" s="330"/>
      <c r="I355" s="19"/>
      <c r="J355" s="19"/>
    </row>
    <row r="356" spans="1:10" s="3" customFormat="1" ht="24" customHeight="1">
      <c r="A356" s="332"/>
      <c r="B356" s="327"/>
      <c r="C356" s="328"/>
      <c r="D356" s="339"/>
      <c r="E356" s="509" t="s">
        <v>453</v>
      </c>
      <c r="F356" s="330"/>
      <c r="G356" s="330"/>
      <c r="H356" s="330"/>
      <c r="I356" s="19"/>
      <c r="J356" s="19"/>
    </row>
    <row r="357" spans="1:10" s="3" customFormat="1" ht="24" customHeight="1">
      <c r="A357" s="327"/>
      <c r="B357" s="327"/>
      <c r="C357" s="328"/>
      <c r="D357" s="339"/>
      <c r="E357" s="509" t="s">
        <v>454</v>
      </c>
      <c r="F357" s="330"/>
      <c r="G357" s="330"/>
      <c r="H357" s="330"/>
      <c r="I357" s="19"/>
      <c r="J357" s="19"/>
    </row>
    <row r="358" spans="1:10" s="3" customFormat="1" ht="25.95" customHeight="1">
      <c r="A358" s="327"/>
      <c r="B358" s="327"/>
      <c r="C358" s="328"/>
      <c r="D358" s="339"/>
      <c r="E358" s="509" t="s">
        <v>311</v>
      </c>
      <c r="F358" s="330"/>
      <c r="G358" s="330"/>
      <c r="H358" s="330"/>
      <c r="I358" s="19"/>
      <c r="J358" s="19"/>
    </row>
    <row r="359" spans="1:10" s="3" customFormat="1" ht="24" customHeight="1">
      <c r="A359" s="327"/>
      <c r="B359" s="327"/>
      <c r="C359" s="328"/>
      <c r="D359" s="339"/>
      <c r="E359" s="504" t="s">
        <v>310</v>
      </c>
      <c r="F359" s="330"/>
      <c r="G359" s="330"/>
      <c r="H359" s="330"/>
      <c r="I359" s="19"/>
      <c r="J359" s="19"/>
    </row>
    <row r="360" spans="1:10" s="3" customFormat="1" ht="24" customHeight="1">
      <c r="A360" s="327"/>
      <c r="B360" s="327"/>
      <c r="C360" s="328"/>
      <c r="D360" s="339"/>
      <c r="E360" s="504"/>
      <c r="F360" s="330"/>
      <c r="G360" s="330"/>
      <c r="H360" s="330"/>
      <c r="I360" s="19"/>
      <c r="J360" s="19"/>
    </row>
    <row r="361" spans="1:10" s="3" customFormat="1" ht="59.4" customHeight="1">
      <c r="A361" s="633" t="s">
        <v>553</v>
      </c>
      <c r="B361" s="634"/>
      <c r="C361" s="635"/>
      <c r="D361" s="633" t="s">
        <v>554</v>
      </c>
      <c r="E361" s="635"/>
      <c r="F361" s="803" t="s">
        <v>260</v>
      </c>
      <c r="G361" s="804"/>
      <c r="H361" s="805"/>
      <c r="I361" s="19"/>
      <c r="J361" s="19"/>
    </row>
    <row r="362" spans="1:10" s="3" customFormat="1" ht="24" customHeight="1">
      <c r="A362" s="730" t="s">
        <v>86</v>
      </c>
      <c r="B362" s="731"/>
      <c r="C362" s="732"/>
      <c r="D362" s="388"/>
      <c r="E362" s="389"/>
      <c r="F362" s="806"/>
      <c r="G362" s="806"/>
      <c r="H362" s="806"/>
      <c r="I362" s="19"/>
      <c r="J362" s="19"/>
    </row>
    <row r="363" spans="1:10" s="3" customFormat="1" ht="24" customHeight="1">
      <c r="A363" s="482" t="s">
        <v>87</v>
      </c>
      <c r="B363" s="483"/>
      <c r="C363" s="484"/>
      <c r="D363" s="388"/>
      <c r="E363" s="389"/>
      <c r="F363" s="733"/>
      <c r="G363" s="734"/>
      <c r="H363" s="735"/>
      <c r="I363" s="19"/>
      <c r="J363" s="19"/>
    </row>
    <row r="364" spans="1:10" s="3" customFormat="1" ht="24" customHeight="1">
      <c r="A364" s="482" t="s">
        <v>88</v>
      </c>
      <c r="B364" s="483"/>
      <c r="C364" s="484"/>
      <c r="D364" s="388"/>
      <c r="E364" s="389"/>
      <c r="F364" s="733"/>
      <c r="G364" s="734"/>
      <c r="H364" s="735"/>
      <c r="I364" s="19"/>
      <c r="J364" s="19"/>
    </row>
    <row r="365" spans="1:10" s="3" customFormat="1" ht="24" customHeight="1">
      <c r="A365" s="327"/>
      <c r="B365" s="327"/>
      <c r="C365" s="328"/>
      <c r="D365" s="339"/>
      <c r="E365" s="504"/>
      <c r="F365" s="330"/>
      <c r="G365" s="330"/>
      <c r="H365" s="330"/>
      <c r="I365" s="19"/>
      <c r="J365" s="19"/>
    </row>
    <row r="366" spans="1:10" s="3" customFormat="1" ht="24" customHeight="1">
      <c r="A366" s="327"/>
      <c r="B366" s="354" t="s">
        <v>557</v>
      </c>
      <c r="C366" s="328"/>
      <c r="D366" s="339"/>
      <c r="E366" s="331"/>
      <c r="F366" s="330"/>
      <c r="G366" s="330"/>
      <c r="H366" s="330"/>
      <c r="I366" s="19"/>
      <c r="J366" s="19"/>
    </row>
    <row r="367" spans="1:10" s="3" customFormat="1" ht="24" customHeight="1">
      <c r="A367" s="344" t="s">
        <v>277</v>
      </c>
      <c r="B367" s="344"/>
      <c r="C367" s="346"/>
      <c r="D367" s="342"/>
      <c r="E367" s="342"/>
      <c r="F367" s="326"/>
      <c r="G367" s="326"/>
      <c r="H367" s="326"/>
      <c r="I367" s="19"/>
      <c r="J367" s="19"/>
    </row>
    <row r="368" spans="1:10" s="3" customFormat="1" ht="24" customHeight="1">
      <c r="A368" s="348" t="s">
        <v>278</v>
      </c>
      <c r="B368" s="334"/>
      <c r="C368" s="335"/>
      <c r="D368" s="341"/>
      <c r="E368" s="337"/>
      <c r="F368" s="338"/>
      <c r="G368" s="338"/>
      <c r="H368" s="338"/>
      <c r="I368" s="19"/>
      <c r="J368" s="19"/>
    </row>
    <row r="369" spans="1:10" s="3" customFormat="1" ht="24" customHeight="1">
      <c r="A369" s="332" t="s">
        <v>276</v>
      </c>
      <c r="B369" s="327"/>
      <c r="C369" s="328"/>
      <c r="D369" s="329"/>
      <c r="E369" s="331"/>
      <c r="F369" s="330"/>
      <c r="G369" s="330"/>
      <c r="H369" s="330"/>
      <c r="I369" s="19"/>
      <c r="J369" s="19"/>
    </row>
    <row r="370" spans="1:10" s="3" customFormat="1" ht="24" customHeight="1">
      <c r="A370" s="332"/>
      <c r="B370" s="327"/>
      <c r="C370" s="328"/>
      <c r="D370" s="339"/>
      <c r="E370" s="504" t="s">
        <v>451</v>
      </c>
      <c r="F370" s="330"/>
      <c r="G370" s="330"/>
      <c r="H370" s="330"/>
      <c r="I370" s="19"/>
      <c r="J370" s="19"/>
    </row>
    <row r="371" spans="1:10" s="3" customFormat="1" ht="24" customHeight="1">
      <c r="A371" s="332"/>
      <c r="B371" s="327"/>
      <c r="C371" s="328"/>
      <c r="D371" s="339"/>
      <c r="E371" s="504" t="s">
        <v>452</v>
      </c>
      <c r="F371" s="330"/>
      <c r="G371" s="330"/>
      <c r="H371" s="330"/>
      <c r="I371" s="19"/>
      <c r="J371" s="19"/>
    </row>
    <row r="372" spans="1:10" s="3" customFormat="1" ht="24" customHeight="1">
      <c r="A372" s="332"/>
      <c r="B372" s="327"/>
      <c r="C372" s="328"/>
      <c r="D372" s="339"/>
      <c r="E372" s="504" t="s">
        <v>309</v>
      </c>
      <c r="F372" s="330"/>
      <c r="G372" s="330"/>
      <c r="H372" s="330"/>
      <c r="I372" s="19"/>
      <c r="J372" s="19"/>
    </row>
    <row r="373" spans="1:10" s="3" customFormat="1" ht="24" customHeight="1">
      <c r="A373" s="332"/>
      <c r="B373" s="327"/>
      <c r="C373" s="328"/>
      <c r="D373" s="339"/>
      <c r="E373" s="504" t="s">
        <v>448</v>
      </c>
      <c r="F373" s="330"/>
      <c r="G373" s="330"/>
      <c r="H373" s="330"/>
      <c r="I373" s="19"/>
      <c r="J373" s="19"/>
    </row>
    <row r="374" spans="1:10" s="3" customFormat="1" ht="24" customHeight="1">
      <c r="A374" s="332"/>
      <c r="B374" s="327"/>
      <c r="C374" s="328"/>
      <c r="D374" s="339"/>
      <c r="E374" s="504" t="s">
        <v>449</v>
      </c>
      <c r="F374" s="330"/>
      <c r="G374" s="330"/>
      <c r="H374" s="330"/>
      <c r="I374" s="19"/>
      <c r="J374" s="19"/>
    </row>
    <row r="375" spans="1:10" s="3" customFormat="1" ht="24" customHeight="1">
      <c r="A375" s="332"/>
      <c r="B375" s="327"/>
      <c r="C375" s="328"/>
      <c r="D375" s="339"/>
      <c r="E375" s="504"/>
      <c r="F375" s="330"/>
      <c r="G375" s="330"/>
      <c r="H375" s="330"/>
      <c r="I375" s="19"/>
      <c r="J375" s="19"/>
    </row>
    <row r="376" spans="1:10" s="3" customFormat="1" ht="46.8" customHeight="1">
      <c r="A376" s="633" t="s">
        <v>559</v>
      </c>
      <c r="B376" s="634"/>
      <c r="C376" s="635"/>
      <c r="D376" s="633" t="s">
        <v>556</v>
      </c>
      <c r="E376" s="635"/>
      <c r="F376" s="803" t="s">
        <v>260</v>
      </c>
      <c r="G376" s="804"/>
      <c r="H376" s="805"/>
      <c r="I376" s="19"/>
      <c r="J376" s="19"/>
    </row>
    <row r="377" spans="1:10" s="3" customFormat="1" ht="24" customHeight="1">
      <c r="A377" s="730" t="s">
        <v>86</v>
      </c>
      <c r="B377" s="731"/>
      <c r="C377" s="732"/>
      <c r="D377" s="388"/>
      <c r="E377" s="389"/>
      <c r="F377" s="806"/>
      <c r="G377" s="806"/>
      <c r="H377" s="806"/>
      <c r="I377" s="19"/>
      <c r="J377" s="19"/>
    </row>
    <row r="378" spans="1:10" s="3" customFormat="1" ht="24" customHeight="1">
      <c r="A378" s="482" t="s">
        <v>87</v>
      </c>
      <c r="B378" s="483"/>
      <c r="C378" s="484"/>
      <c r="D378" s="388"/>
      <c r="E378" s="389"/>
      <c r="F378" s="733"/>
      <c r="G378" s="734"/>
      <c r="H378" s="735"/>
      <c r="I378" s="19"/>
      <c r="J378" s="19"/>
    </row>
    <row r="379" spans="1:10" s="3" customFormat="1" ht="24" customHeight="1">
      <c r="A379" s="482" t="s">
        <v>88</v>
      </c>
      <c r="B379" s="483"/>
      <c r="C379" s="484"/>
      <c r="D379" s="388"/>
      <c r="E379" s="389"/>
      <c r="F379" s="733"/>
      <c r="G379" s="734"/>
      <c r="H379" s="735"/>
      <c r="I379" s="19"/>
      <c r="J379" s="19"/>
    </row>
    <row r="380" spans="1:10" s="3" customFormat="1" ht="24" customHeight="1">
      <c r="A380" s="332"/>
      <c r="B380" s="327"/>
      <c r="C380" s="328"/>
      <c r="D380" s="339"/>
      <c r="E380" s="504"/>
      <c r="F380" s="330"/>
      <c r="G380" s="330"/>
      <c r="H380" s="330"/>
      <c r="I380" s="19"/>
      <c r="J380" s="19"/>
    </row>
    <row r="381" spans="1:10" s="3" customFormat="1" ht="24" customHeight="1">
      <c r="A381" s="332"/>
      <c r="B381" s="354" t="s">
        <v>283</v>
      </c>
      <c r="C381" s="328"/>
      <c r="D381" s="339"/>
      <c r="E381" s="339"/>
      <c r="F381" s="330"/>
      <c r="G381" s="330"/>
      <c r="H381" s="330"/>
      <c r="I381" s="19"/>
      <c r="J381" s="19"/>
    </row>
    <row r="382" spans="1:10" s="3" customFormat="1" ht="24" customHeight="1">
      <c r="A382" s="333"/>
      <c r="B382" s="333" t="s">
        <v>279</v>
      </c>
      <c r="C382" s="335"/>
      <c r="D382" s="341"/>
      <c r="E382" s="341"/>
      <c r="F382" s="338"/>
      <c r="G382" s="338"/>
      <c r="H382" s="338"/>
      <c r="I382" s="19"/>
      <c r="J382" s="19"/>
    </row>
    <row r="383" spans="1:10" s="3" customFormat="1" ht="24" customHeight="1">
      <c r="A383" s="332" t="s">
        <v>280</v>
      </c>
      <c r="B383" s="327"/>
      <c r="C383" s="328"/>
      <c r="D383" s="329"/>
      <c r="E383" s="331"/>
      <c r="F383" s="330"/>
      <c r="G383" s="330"/>
      <c r="H383" s="330"/>
      <c r="I383" s="19"/>
      <c r="J383" s="19"/>
    </row>
    <row r="384" spans="1:10" s="3" customFormat="1" ht="24" customHeight="1">
      <c r="A384" s="332"/>
      <c r="B384" s="327"/>
      <c r="C384" s="328"/>
      <c r="D384" s="339"/>
      <c r="E384" s="504" t="s">
        <v>455</v>
      </c>
      <c r="F384" s="330"/>
      <c r="G384" s="330"/>
      <c r="H384" s="330"/>
      <c r="I384" s="19"/>
      <c r="J384" s="19"/>
    </row>
    <row r="385" spans="1:10" s="3" customFormat="1" ht="24" customHeight="1">
      <c r="A385" s="332"/>
      <c r="B385" s="327"/>
      <c r="C385" s="328"/>
      <c r="D385" s="339"/>
      <c r="E385" s="504" t="s">
        <v>456</v>
      </c>
      <c r="F385" s="330"/>
      <c r="G385" s="330"/>
      <c r="H385" s="330"/>
      <c r="I385" s="19"/>
      <c r="J385" s="19"/>
    </row>
    <row r="386" spans="1:10" s="3" customFormat="1" ht="24" customHeight="1">
      <c r="A386" s="332"/>
      <c r="B386" s="327"/>
      <c r="C386" s="328"/>
      <c r="D386" s="339"/>
      <c r="E386" s="504" t="s">
        <v>457</v>
      </c>
      <c r="F386" s="330"/>
      <c r="G386" s="330"/>
      <c r="H386" s="330"/>
      <c r="I386" s="19"/>
      <c r="J386" s="19"/>
    </row>
    <row r="387" spans="1:10" s="3" customFormat="1" ht="24" customHeight="1">
      <c r="A387" s="332"/>
      <c r="B387" s="327"/>
      <c r="C387" s="328"/>
      <c r="D387" s="339"/>
      <c r="E387" s="504" t="s">
        <v>458</v>
      </c>
      <c r="F387" s="330"/>
      <c r="G387" s="330"/>
      <c r="H387" s="330"/>
      <c r="I387" s="19"/>
      <c r="J387" s="19"/>
    </row>
    <row r="388" spans="1:10" s="3" customFormat="1" ht="24" customHeight="1">
      <c r="A388" s="327"/>
      <c r="B388" s="327"/>
      <c r="C388" s="328"/>
      <c r="D388" s="339"/>
      <c r="E388" s="504" t="s">
        <v>459</v>
      </c>
      <c r="F388" s="330"/>
      <c r="G388" s="330"/>
      <c r="H388" s="330"/>
      <c r="I388" s="19"/>
      <c r="J388" s="19"/>
    </row>
    <row r="389" spans="1:10" s="3" customFormat="1" ht="24" customHeight="1">
      <c r="A389" s="327"/>
      <c r="B389" s="327"/>
      <c r="C389" s="328"/>
      <c r="D389" s="339"/>
      <c r="E389" s="504"/>
      <c r="F389" s="330"/>
      <c r="G389" s="330"/>
      <c r="H389" s="330"/>
      <c r="I389" s="19"/>
      <c r="J389" s="19"/>
    </row>
    <row r="390" spans="1:10" s="3" customFormat="1" ht="49.2" customHeight="1">
      <c r="A390" s="633" t="s">
        <v>561</v>
      </c>
      <c r="B390" s="634"/>
      <c r="C390" s="635"/>
      <c r="D390" s="633" t="s">
        <v>560</v>
      </c>
      <c r="E390" s="635"/>
      <c r="F390" s="803" t="s">
        <v>260</v>
      </c>
      <c r="G390" s="804"/>
      <c r="H390" s="805"/>
      <c r="I390" s="19"/>
      <c r="J390" s="19"/>
    </row>
    <row r="391" spans="1:10" s="3" customFormat="1" ht="24" customHeight="1">
      <c r="A391" s="730" t="s">
        <v>86</v>
      </c>
      <c r="B391" s="731"/>
      <c r="C391" s="732"/>
      <c r="D391" s="388"/>
      <c r="E391" s="389"/>
      <c r="F391" s="806"/>
      <c r="G391" s="806"/>
      <c r="H391" s="806"/>
      <c r="I391" s="19"/>
      <c r="J391" s="19"/>
    </row>
    <row r="392" spans="1:10" s="3" customFormat="1" ht="24" customHeight="1">
      <c r="A392" s="482" t="s">
        <v>87</v>
      </c>
      <c r="B392" s="483"/>
      <c r="C392" s="484"/>
      <c r="D392" s="388"/>
      <c r="E392" s="389"/>
      <c r="F392" s="733"/>
      <c r="G392" s="734"/>
      <c r="H392" s="735"/>
      <c r="I392" s="19"/>
      <c r="J392" s="19"/>
    </row>
    <row r="393" spans="1:10" s="3" customFormat="1" ht="24" customHeight="1">
      <c r="A393" s="482" t="s">
        <v>88</v>
      </c>
      <c r="B393" s="483"/>
      <c r="C393" s="484"/>
      <c r="D393" s="388"/>
      <c r="E393" s="389"/>
      <c r="F393" s="733"/>
      <c r="G393" s="734"/>
      <c r="H393" s="735"/>
      <c r="I393" s="19"/>
      <c r="J393" s="19"/>
    </row>
    <row r="394" spans="1:10" s="3" customFormat="1" ht="24" customHeight="1">
      <c r="A394" s="327"/>
      <c r="B394" s="327"/>
      <c r="C394" s="328"/>
      <c r="D394" s="339"/>
      <c r="E394" s="504"/>
      <c r="F394" s="330"/>
      <c r="G394" s="330"/>
      <c r="H394" s="330"/>
      <c r="I394" s="19"/>
      <c r="J394" s="19"/>
    </row>
    <row r="395" spans="1:10" s="3" customFormat="1" ht="24" customHeight="1">
      <c r="A395" s="327"/>
      <c r="B395" s="354" t="s">
        <v>283</v>
      </c>
      <c r="C395" s="328"/>
      <c r="D395" s="339"/>
      <c r="E395" s="331"/>
      <c r="F395" s="330"/>
      <c r="G395" s="330"/>
      <c r="H395" s="330"/>
      <c r="I395" s="19"/>
      <c r="J395" s="19"/>
    </row>
    <row r="396" spans="1:10" s="3" customFormat="1" ht="24" customHeight="1">
      <c r="A396" s="344" t="s">
        <v>281</v>
      </c>
      <c r="B396" s="344"/>
      <c r="C396" s="346"/>
      <c r="D396" s="342"/>
      <c r="E396" s="342"/>
      <c r="F396" s="326"/>
      <c r="G396" s="326"/>
      <c r="H396" s="326"/>
      <c r="I396" s="19"/>
      <c r="J396" s="19"/>
    </row>
    <row r="397" spans="1:10" s="3" customFormat="1" ht="33.6" customHeight="1">
      <c r="A397" s="348" t="s">
        <v>503</v>
      </c>
      <c r="B397" s="334"/>
      <c r="C397" s="335"/>
      <c r="D397" s="341"/>
      <c r="E397" s="337"/>
      <c r="F397" s="338"/>
      <c r="G397" s="338"/>
      <c r="H397" s="338"/>
      <c r="I397" s="19"/>
      <c r="J397" s="19"/>
    </row>
    <row r="398" spans="1:10" s="3" customFormat="1" ht="36" customHeight="1">
      <c r="A398" s="332" t="s">
        <v>276</v>
      </c>
      <c r="B398" s="327"/>
      <c r="C398" s="328"/>
      <c r="D398" s="329"/>
      <c r="E398" s="331"/>
      <c r="F398" s="330"/>
      <c r="G398" s="330"/>
      <c r="H398" s="330"/>
      <c r="I398" s="19"/>
      <c r="J398" s="19"/>
    </row>
    <row r="399" spans="1:10" s="3" customFormat="1" ht="22.2" customHeight="1">
      <c r="A399" s="332"/>
      <c r="B399" s="327"/>
      <c r="C399" s="328"/>
      <c r="D399" s="340"/>
      <c r="E399" s="561" t="s">
        <v>461</v>
      </c>
      <c r="F399" s="562"/>
      <c r="G399" s="562"/>
      <c r="H399" s="562"/>
      <c r="I399" s="19"/>
      <c r="J399" s="19"/>
    </row>
    <row r="400" spans="1:10" s="3" customFormat="1" ht="24" customHeight="1">
      <c r="A400" s="332"/>
      <c r="B400" s="327"/>
      <c r="C400" s="328"/>
      <c r="D400" s="350"/>
      <c r="E400" s="563" t="s">
        <v>462</v>
      </c>
      <c r="F400" s="562"/>
      <c r="G400" s="562"/>
      <c r="H400" s="562"/>
      <c r="I400" s="19"/>
      <c r="J400" s="19"/>
    </row>
    <row r="401" spans="1:10" s="3" customFormat="1" ht="24" customHeight="1">
      <c r="A401" s="332"/>
      <c r="B401" s="327"/>
      <c r="C401" s="328"/>
      <c r="D401" s="350"/>
      <c r="E401" s="630" t="s">
        <v>463</v>
      </c>
      <c r="F401" s="630"/>
      <c r="G401" s="630"/>
      <c r="H401" s="630"/>
      <c r="I401" s="19"/>
      <c r="J401" s="19"/>
    </row>
    <row r="402" spans="1:10" s="3" customFormat="1" ht="45" customHeight="1">
      <c r="A402" s="332"/>
      <c r="B402" s="327"/>
      <c r="C402" s="328"/>
      <c r="D402" s="350"/>
      <c r="E402" s="630" t="s">
        <v>365</v>
      </c>
      <c r="F402" s="630"/>
      <c r="G402" s="630"/>
      <c r="H402" s="630"/>
      <c r="I402" s="19"/>
      <c r="J402" s="19"/>
    </row>
    <row r="403" spans="1:10" s="3" customFormat="1" ht="45" customHeight="1">
      <c r="A403" s="332"/>
      <c r="B403" s="327"/>
      <c r="C403" s="328"/>
      <c r="D403" s="350"/>
      <c r="E403" s="630" t="s">
        <v>464</v>
      </c>
      <c r="F403" s="630"/>
      <c r="G403" s="630"/>
      <c r="H403" s="630"/>
      <c r="I403" s="19"/>
      <c r="J403" s="19"/>
    </row>
    <row r="404" spans="1:10" s="3" customFormat="1" ht="35.4" customHeight="1">
      <c r="A404" s="332"/>
      <c r="B404" s="327"/>
      <c r="C404" s="328"/>
      <c r="D404" s="350"/>
      <c r="E404" s="564"/>
      <c r="F404" s="564"/>
      <c r="G404" s="564"/>
      <c r="H404" s="564"/>
      <c r="I404" s="19"/>
      <c r="J404" s="19"/>
    </row>
    <row r="405" spans="1:10" s="3" customFormat="1" ht="34.799999999999997" customHeight="1">
      <c r="A405" s="633" t="s">
        <v>561</v>
      </c>
      <c r="B405" s="634"/>
      <c r="C405" s="635"/>
      <c r="D405" s="633" t="s">
        <v>563</v>
      </c>
      <c r="E405" s="635"/>
      <c r="F405" s="803" t="s">
        <v>260</v>
      </c>
      <c r="G405" s="804"/>
      <c r="H405" s="805"/>
      <c r="I405" s="19"/>
      <c r="J405" s="19"/>
    </row>
    <row r="406" spans="1:10" s="3" customFormat="1" ht="28.8" customHeight="1">
      <c r="A406" s="730" t="s">
        <v>86</v>
      </c>
      <c r="B406" s="731"/>
      <c r="C406" s="732"/>
      <c r="D406" s="388"/>
      <c r="E406" s="389"/>
      <c r="F406" s="806"/>
      <c r="G406" s="806"/>
      <c r="H406" s="806"/>
      <c r="I406" s="19"/>
      <c r="J406" s="19"/>
    </row>
    <row r="407" spans="1:10" s="3" customFormat="1" ht="32.4" customHeight="1">
      <c r="A407" s="482" t="s">
        <v>87</v>
      </c>
      <c r="B407" s="483"/>
      <c r="C407" s="484"/>
      <c r="D407" s="388"/>
      <c r="E407" s="389"/>
      <c r="F407" s="733"/>
      <c r="G407" s="734"/>
      <c r="H407" s="735"/>
      <c r="I407" s="19"/>
      <c r="J407" s="19"/>
    </row>
    <row r="408" spans="1:10" s="3" customFormat="1" ht="24" customHeight="1">
      <c r="A408" s="482" t="s">
        <v>88</v>
      </c>
      <c r="B408" s="483"/>
      <c r="C408" s="484"/>
      <c r="D408" s="388"/>
      <c r="E408" s="389"/>
      <c r="F408" s="733"/>
      <c r="G408" s="734"/>
      <c r="H408" s="735"/>
      <c r="I408" s="19"/>
      <c r="J408" s="19"/>
    </row>
    <row r="409" spans="1:10" s="3" customFormat="1" ht="24" customHeight="1">
      <c r="A409" s="565"/>
      <c r="B409" s="565"/>
      <c r="C409" s="565"/>
      <c r="D409" s="566"/>
      <c r="E409" s="566"/>
      <c r="F409" s="567"/>
      <c r="G409" s="567"/>
      <c r="H409" s="567"/>
      <c r="I409" s="19"/>
      <c r="J409" s="19"/>
    </row>
    <row r="410" spans="1:10" s="3" customFormat="1" ht="24" customHeight="1">
      <c r="A410" s="333"/>
      <c r="B410" s="333" t="s">
        <v>465</v>
      </c>
      <c r="C410" s="335"/>
      <c r="D410" s="341"/>
      <c r="E410" s="341"/>
      <c r="F410" s="338"/>
      <c r="G410" s="338"/>
      <c r="H410" s="338"/>
      <c r="I410" s="19"/>
      <c r="J410" s="19"/>
    </row>
    <row r="411" spans="1:10" s="3" customFormat="1" ht="24" customHeight="1">
      <c r="A411" s="332" t="s">
        <v>280</v>
      </c>
      <c r="B411" s="327"/>
      <c r="C411" s="328"/>
      <c r="D411" s="329"/>
      <c r="E411" s="331"/>
      <c r="F411" s="330"/>
      <c r="G411" s="330"/>
      <c r="H411" s="330"/>
      <c r="I411" s="19"/>
      <c r="J411" s="19"/>
    </row>
    <row r="412" spans="1:10" s="3" customFormat="1" ht="24" customHeight="1">
      <c r="A412" s="332"/>
      <c r="B412" s="327"/>
      <c r="C412" s="328"/>
      <c r="D412" s="339"/>
      <c r="E412" s="510" t="s">
        <v>504</v>
      </c>
      <c r="F412" s="330"/>
      <c r="G412" s="330"/>
      <c r="H412" s="330"/>
      <c r="I412" s="19"/>
      <c r="J412" s="19"/>
    </row>
    <row r="413" spans="1:10" s="3" customFormat="1" ht="24" customHeight="1">
      <c r="A413" s="332"/>
      <c r="B413" s="327"/>
      <c r="C413" s="328"/>
      <c r="D413" s="339"/>
      <c r="E413" s="504" t="s">
        <v>462</v>
      </c>
      <c r="F413" s="330"/>
      <c r="G413" s="330"/>
      <c r="H413" s="330"/>
      <c r="I413" s="19"/>
      <c r="J413" s="19"/>
    </row>
    <row r="414" spans="1:10" s="3" customFormat="1" ht="24" customHeight="1">
      <c r="A414" s="332"/>
      <c r="B414" s="327"/>
      <c r="C414" s="328"/>
      <c r="D414" s="339"/>
      <c r="E414" s="504" t="s">
        <v>467</v>
      </c>
      <c r="F414" s="330"/>
      <c r="G414" s="330"/>
      <c r="H414" s="330"/>
      <c r="I414" s="19"/>
      <c r="J414" s="19"/>
    </row>
    <row r="415" spans="1:10" s="3" customFormat="1" ht="24" customHeight="1">
      <c r="A415" s="332"/>
      <c r="B415" s="327"/>
      <c r="C415" s="328"/>
      <c r="D415" s="339"/>
      <c r="E415" s="510" t="s">
        <v>365</v>
      </c>
      <c r="F415" s="330"/>
      <c r="G415" s="330"/>
      <c r="H415" s="330"/>
      <c r="I415" s="19"/>
      <c r="J415" s="19"/>
    </row>
    <row r="416" spans="1:10" s="3" customFormat="1" ht="21.6" customHeight="1">
      <c r="A416" s="332"/>
      <c r="B416" s="327"/>
      <c r="C416" s="328"/>
      <c r="D416" s="339"/>
      <c r="E416" s="504" t="s">
        <v>562</v>
      </c>
      <c r="F416" s="330"/>
      <c r="G416" s="330"/>
      <c r="H416" s="330"/>
      <c r="I416" s="19"/>
      <c r="J416" s="19"/>
    </row>
    <row r="417" spans="1:10" s="3" customFormat="1" ht="21.6" customHeight="1">
      <c r="A417" s="332"/>
      <c r="B417" s="327"/>
      <c r="C417" s="328"/>
      <c r="D417" s="339"/>
      <c r="E417" s="504"/>
      <c r="F417" s="330"/>
      <c r="G417" s="330"/>
      <c r="H417" s="330"/>
      <c r="I417" s="19"/>
      <c r="J417" s="19"/>
    </row>
    <row r="418" spans="1:10" s="3" customFormat="1" ht="21.6" customHeight="1">
      <c r="A418" s="633" t="s">
        <v>561</v>
      </c>
      <c r="B418" s="634"/>
      <c r="C418" s="635"/>
      <c r="D418" s="633" t="s">
        <v>563</v>
      </c>
      <c r="E418" s="635"/>
      <c r="F418" s="803" t="s">
        <v>260</v>
      </c>
      <c r="G418" s="804"/>
      <c r="H418" s="805"/>
      <c r="I418" s="19"/>
      <c r="J418" s="19"/>
    </row>
    <row r="419" spans="1:10" s="3" customFormat="1" ht="21.6" customHeight="1">
      <c r="A419" s="730" t="s">
        <v>86</v>
      </c>
      <c r="B419" s="731"/>
      <c r="C419" s="732"/>
      <c r="D419" s="388"/>
      <c r="E419" s="389"/>
      <c r="F419" s="806"/>
      <c r="G419" s="806"/>
      <c r="H419" s="806"/>
      <c r="I419" s="19"/>
      <c r="J419" s="19"/>
    </row>
    <row r="420" spans="1:10" s="3" customFormat="1" ht="21.6" customHeight="1">
      <c r="A420" s="482" t="s">
        <v>87</v>
      </c>
      <c r="B420" s="483"/>
      <c r="C420" s="484"/>
      <c r="D420" s="388"/>
      <c r="E420" s="389"/>
      <c r="F420" s="733"/>
      <c r="G420" s="734"/>
      <c r="H420" s="735"/>
      <c r="I420" s="19"/>
      <c r="J420" s="19"/>
    </row>
    <row r="421" spans="1:10" s="3" customFormat="1" ht="21.6" customHeight="1">
      <c r="A421" s="482" t="s">
        <v>88</v>
      </c>
      <c r="B421" s="483"/>
      <c r="C421" s="484"/>
      <c r="D421" s="388"/>
      <c r="E421" s="389"/>
      <c r="F421" s="733"/>
      <c r="G421" s="734"/>
      <c r="H421" s="735"/>
      <c r="I421" s="19"/>
      <c r="J421" s="19"/>
    </row>
    <row r="422" spans="1:10" s="3" customFormat="1" ht="21.6" customHeight="1">
      <c r="A422" s="332"/>
      <c r="B422" s="327"/>
      <c r="C422" s="328"/>
      <c r="D422" s="339"/>
      <c r="E422" s="504"/>
      <c r="F422" s="330"/>
      <c r="G422" s="330"/>
      <c r="H422" s="330"/>
      <c r="I422" s="19"/>
      <c r="J422" s="19"/>
    </row>
    <row r="423" spans="1:10" s="3" customFormat="1" ht="24" customHeight="1">
      <c r="A423" s="332"/>
      <c r="B423" s="354" t="s">
        <v>283</v>
      </c>
      <c r="C423" s="328"/>
      <c r="D423" s="339"/>
      <c r="E423" s="331"/>
      <c r="F423" s="330"/>
      <c r="G423" s="330"/>
      <c r="H423" s="330"/>
      <c r="I423" s="19"/>
      <c r="J423" s="19"/>
    </row>
    <row r="424" spans="1:10" ht="24" customHeight="1">
      <c r="A424" s="332"/>
      <c r="B424" s="327"/>
      <c r="C424" s="328"/>
      <c r="D424" s="339"/>
      <c r="E424" s="331"/>
      <c r="F424" s="330"/>
      <c r="G424" s="330"/>
      <c r="H424" s="330"/>
    </row>
    <row r="425" spans="1:10" ht="24" customHeight="1">
      <c r="A425" s="355" t="s">
        <v>356</v>
      </c>
      <c r="B425" s="1"/>
      <c r="C425" s="83"/>
      <c r="D425" s="83"/>
      <c r="E425" s="84"/>
      <c r="F425" s="85"/>
      <c r="G425" s="429"/>
      <c r="H425" s="429"/>
    </row>
    <row r="426" spans="1:10" s="3" customFormat="1" ht="24" customHeight="1">
      <c r="A426" s="445"/>
      <c r="B426" s="1"/>
      <c r="C426" s="83"/>
      <c r="D426" s="83"/>
      <c r="E426" s="84"/>
      <c r="F426" s="85"/>
      <c r="G426" s="86"/>
      <c r="H426" s="85"/>
      <c r="I426" s="19"/>
      <c r="J426" s="19"/>
    </row>
    <row r="427" spans="1:10" s="5" customFormat="1" ht="24" customHeight="1">
      <c r="A427" s="351" t="s">
        <v>282</v>
      </c>
      <c r="B427" s="233"/>
      <c r="C427" s="352"/>
      <c r="D427" s="20"/>
      <c r="E427" s="88"/>
      <c r="F427" s="1"/>
      <c r="G427" s="89"/>
      <c r="H427" s="2"/>
      <c r="I427" s="20"/>
      <c r="J427" s="20"/>
    </row>
    <row r="428" spans="1:10" s="3" customFormat="1" ht="24" customHeight="1">
      <c r="A428" s="618" t="s">
        <v>505</v>
      </c>
      <c r="B428" s="618"/>
      <c r="C428" s="618"/>
      <c r="D428" s="618"/>
      <c r="E428" s="618"/>
      <c r="F428" s="618"/>
      <c r="G428" s="618"/>
      <c r="H428" s="618"/>
      <c r="I428" s="19"/>
      <c r="J428" s="19"/>
    </row>
    <row r="429" spans="1:10" ht="24" customHeight="1">
      <c r="A429" s="626" t="s">
        <v>115</v>
      </c>
      <c r="B429" s="627"/>
      <c r="C429" s="626" t="s">
        <v>116</v>
      </c>
      <c r="D429" s="628"/>
      <c r="E429" s="627"/>
      <c r="F429" s="781" t="s">
        <v>314</v>
      </c>
      <c r="G429" s="782"/>
      <c r="H429" s="783"/>
    </row>
    <row r="430" spans="1:10" s="3" customFormat="1" ht="19.5" customHeight="1">
      <c r="A430" s="612"/>
      <c r="B430" s="613"/>
      <c r="C430" s="614"/>
      <c r="D430" s="615"/>
      <c r="E430" s="616"/>
      <c r="F430" s="614"/>
      <c r="G430" s="615"/>
      <c r="H430" s="616"/>
      <c r="I430" s="19"/>
      <c r="J430" s="19"/>
    </row>
    <row r="431" spans="1:10" s="5" customFormat="1" ht="24" customHeight="1">
      <c r="A431" s="97"/>
      <c r="B431" s="97"/>
      <c r="C431" s="97"/>
      <c r="D431" s="97"/>
      <c r="E431" s="89"/>
      <c r="F431" s="98"/>
      <c r="G431" s="99"/>
      <c r="H431" s="99"/>
      <c r="I431" s="20"/>
      <c r="J431" s="20"/>
    </row>
    <row r="432" spans="1:10" s="3" customFormat="1" ht="24" customHeight="1">
      <c r="A432" s="618" t="s">
        <v>506</v>
      </c>
      <c r="B432" s="618"/>
      <c r="C432" s="618"/>
      <c r="D432" s="618"/>
      <c r="E432" s="618"/>
      <c r="F432" s="618"/>
      <c r="G432" s="618"/>
      <c r="H432" s="618"/>
      <c r="I432" s="19"/>
      <c r="J432" s="19"/>
    </row>
    <row r="433" spans="1:10" ht="24" customHeight="1">
      <c r="A433" s="423" t="s">
        <v>9</v>
      </c>
      <c r="B433" s="423" t="s">
        <v>10</v>
      </c>
      <c r="C433" s="781" t="s">
        <v>507</v>
      </c>
      <c r="D433" s="782"/>
      <c r="E433" s="783"/>
      <c r="F433" s="781" t="s">
        <v>94</v>
      </c>
      <c r="G433" s="782"/>
      <c r="H433" s="783"/>
    </row>
    <row r="434" spans="1:10" s="10" customFormat="1" ht="24" customHeight="1">
      <c r="A434" s="766"/>
      <c r="B434" s="769"/>
      <c r="C434" s="603" t="s">
        <v>86</v>
      </c>
      <c r="D434" s="604"/>
      <c r="E434" s="605"/>
      <c r="F434" s="620"/>
      <c r="G434" s="621"/>
      <c r="H434" s="622"/>
      <c r="I434" s="23"/>
      <c r="J434" s="23"/>
    </row>
    <row r="435" spans="1:10" s="10" customFormat="1" ht="24" customHeight="1">
      <c r="A435" s="767"/>
      <c r="B435" s="770"/>
      <c r="C435" s="603" t="s">
        <v>87</v>
      </c>
      <c r="D435" s="604"/>
      <c r="E435" s="605"/>
      <c r="F435" s="620"/>
      <c r="G435" s="621"/>
      <c r="H435" s="622"/>
      <c r="I435" s="23"/>
      <c r="J435" s="23"/>
    </row>
    <row r="436" spans="1:10" s="10" customFormat="1" ht="24" customHeight="1">
      <c r="A436" s="767"/>
      <c r="B436" s="770"/>
      <c r="C436" s="603" t="s">
        <v>88</v>
      </c>
      <c r="D436" s="604"/>
      <c r="E436" s="605"/>
      <c r="F436" s="620"/>
      <c r="G436" s="621"/>
      <c r="H436" s="622"/>
      <c r="I436" s="23"/>
      <c r="J436" s="23"/>
    </row>
    <row r="437" spans="1:10" s="10" customFormat="1" ht="24" hidden="1" customHeight="1">
      <c r="A437" s="767"/>
      <c r="B437" s="770"/>
      <c r="C437" s="603" t="s">
        <v>89</v>
      </c>
      <c r="D437" s="604"/>
      <c r="E437" s="605"/>
      <c r="F437" s="620"/>
      <c r="G437" s="621"/>
      <c r="H437" s="622"/>
      <c r="I437" s="23"/>
      <c r="J437" s="23"/>
    </row>
    <row r="438" spans="1:10" s="17" customFormat="1" ht="22.8" customHeight="1">
      <c r="A438" s="768"/>
      <c r="B438" s="771"/>
      <c r="C438" s="603" t="s">
        <v>106</v>
      </c>
      <c r="D438" s="604"/>
      <c r="E438" s="605"/>
      <c r="F438" s="620"/>
      <c r="G438" s="621"/>
      <c r="H438" s="622"/>
      <c r="I438" s="24"/>
      <c r="J438" s="24"/>
    </row>
    <row r="439" spans="1:10" s="17" customFormat="1" ht="24" customHeight="1">
      <c r="A439" s="766"/>
      <c r="B439" s="769"/>
      <c r="C439" s="603" t="s">
        <v>86</v>
      </c>
      <c r="D439" s="604"/>
      <c r="E439" s="605"/>
      <c r="F439" s="620"/>
      <c r="G439" s="621"/>
      <c r="H439" s="622"/>
      <c r="I439" s="24"/>
      <c r="J439" s="24"/>
    </row>
    <row r="440" spans="1:10" s="15" customFormat="1" ht="24" customHeight="1">
      <c r="A440" s="767"/>
      <c r="B440" s="770"/>
      <c r="C440" s="603" t="s">
        <v>87</v>
      </c>
      <c r="D440" s="604"/>
      <c r="E440" s="605"/>
      <c r="F440" s="620"/>
      <c r="G440" s="621"/>
      <c r="H440" s="622"/>
      <c r="I440" s="25"/>
      <c r="J440" s="25"/>
    </row>
    <row r="441" spans="1:10" s="16" customFormat="1" ht="25.2" customHeight="1">
      <c r="A441" s="767"/>
      <c r="B441" s="770"/>
      <c r="C441" s="603" t="s">
        <v>88</v>
      </c>
      <c r="D441" s="604"/>
      <c r="E441" s="605"/>
      <c r="F441" s="620"/>
      <c r="G441" s="621"/>
      <c r="H441" s="622"/>
      <c r="I441" s="26"/>
      <c r="J441" s="26"/>
    </row>
    <row r="442" spans="1:10" s="17" customFormat="1" ht="26.4" customHeight="1">
      <c r="A442" s="767"/>
      <c r="B442" s="770"/>
      <c r="C442" s="603" t="s">
        <v>89</v>
      </c>
      <c r="D442" s="604"/>
      <c r="E442" s="605"/>
      <c r="F442" s="620"/>
      <c r="G442" s="621"/>
      <c r="H442" s="622"/>
      <c r="I442" s="24"/>
      <c r="J442" s="24"/>
    </row>
    <row r="443" spans="1:10" s="17" customFormat="1" ht="28.2" customHeight="1">
      <c r="A443" s="768"/>
      <c r="B443" s="771"/>
      <c r="C443" s="603" t="s">
        <v>90</v>
      </c>
      <c r="D443" s="604"/>
      <c r="E443" s="605"/>
      <c r="F443" s="620"/>
      <c r="G443" s="621"/>
      <c r="H443" s="622"/>
      <c r="I443" s="24"/>
      <c r="J443" s="24"/>
    </row>
    <row r="444" spans="1:10" s="17" customFormat="1" ht="24" customHeight="1">
      <c r="A444" s="103"/>
      <c r="B444" s="2"/>
      <c r="C444" s="2"/>
      <c r="D444" s="2"/>
      <c r="E444" s="2"/>
      <c r="F444" s="2"/>
      <c r="G444" s="89"/>
      <c r="H444" s="2"/>
      <c r="I444" s="24"/>
      <c r="J444" s="24"/>
    </row>
    <row r="445" spans="1:10" s="17" customFormat="1" ht="24" customHeight="1">
      <c r="A445" s="728" t="s">
        <v>291</v>
      </c>
      <c r="B445" s="728"/>
      <c r="C445" s="728"/>
      <c r="D445" s="728"/>
      <c r="E445" s="728"/>
      <c r="F445" s="728"/>
      <c r="G445" s="728"/>
      <c r="H445" s="728"/>
      <c r="I445" s="24"/>
      <c r="J445" s="24"/>
    </row>
    <row r="446" spans="1:10" s="17" customFormat="1" ht="24" customHeight="1">
      <c r="A446" s="729" t="s">
        <v>117</v>
      </c>
      <c r="B446" s="729"/>
      <c r="C446" s="729"/>
      <c r="D446" s="729"/>
      <c r="E446" s="729" t="s">
        <v>12</v>
      </c>
      <c r="F446" s="781"/>
      <c r="G446" s="170" t="s">
        <v>13</v>
      </c>
      <c r="H446" s="446" t="s">
        <v>15</v>
      </c>
      <c r="I446" s="24"/>
      <c r="J446" s="24"/>
    </row>
    <row r="447" spans="1:10" s="17" customFormat="1" ht="37.950000000000003" customHeight="1">
      <c r="A447" s="729"/>
      <c r="B447" s="729"/>
      <c r="C447" s="729"/>
      <c r="D447" s="729"/>
      <c r="E447" s="729"/>
      <c r="F447" s="781"/>
      <c r="G447" s="174" t="s">
        <v>118</v>
      </c>
      <c r="H447" s="446" t="s">
        <v>18</v>
      </c>
      <c r="I447" s="24"/>
      <c r="J447" s="24"/>
    </row>
    <row r="448" spans="1:10" s="17" customFormat="1" ht="21" customHeight="1">
      <c r="A448" s="778" t="s">
        <v>150</v>
      </c>
      <c r="B448" s="779"/>
      <c r="C448" s="779"/>
      <c r="D448" s="780"/>
      <c r="E448" s="245">
        <v>14</v>
      </c>
      <c r="F448" s="246" t="s">
        <v>120</v>
      </c>
      <c r="G448" s="390"/>
      <c r="H448" s="112">
        <f>G448*E448</f>
        <v>0</v>
      </c>
      <c r="I448" s="24"/>
      <c r="J448" s="24"/>
    </row>
    <row r="449" spans="1:10" s="17" customFormat="1" ht="21.75" customHeight="1">
      <c r="A449" s="600" t="s">
        <v>158</v>
      </c>
      <c r="B449" s="601"/>
      <c r="C449" s="601"/>
      <c r="D449" s="602"/>
      <c r="E449" s="245">
        <v>10</v>
      </c>
      <c r="F449" s="246" t="s">
        <v>120</v>
      </c>
      <c r="G449" s="391"/>
      <c r="H449" s="112">
        <f>G449*E449</f>
        <v>0</v>
      </c>
      <c r="I449" s="24"/>
      <c r="J449" s="24"/>
    </row>
    <row r="450" spans="1:10" s="17" customFormat="1" ht="21" customHeight="1">
      <c r="A450" s="597" t="s">
        <v>564</v>
      </c>
      <c r="B450" s="598"/>
      <c r="C450" s="598"/>
      <c r="D450" s="599"/>
      <c r="E450" s="424">
        <v>14</v>
      </c>
      <c r="F450" s="247" t="s">
        <v>128</v>
      </c>
      <c r="G450" s="391"/>
      <c r="H450" s="112">
        <f>G450*E450</f>
        <v>0</v>
      </c>
      <c r="I450" s="24"/>
      <c r="J450" s="24"/>
    </row>
    <row r="451" spans="1:10" s="17" customFormat="1" ht="33.6" customHeight="1">
      <c r="A451" s="590" t="s">
        <v>152</v>
      </c>
      <c r="B451" s="591"/>
      <c r="C451" s="591"/>
      <c r="D451" s="592"/>
      <c r="E451" s="424">
        <v>8</v>
      </c>
      <c r="F451" s="248" t="s">
        <v>130</v>
      </c>
      <c r="G451" s="391"/>
      <c r="H451" s="112">
        <f t="shared" ref="H451:H464" si="0">G451*E451</f>
        <v>0</v>
      </c>
      <c r="I451" s="24"/>
      <c r="J451" s="24"/>
    </row>
    <row r="452" spans="1:10" s="17" customFormat="1" ht="21.6" customHeight="1">
      <c r="A452" s="600" t="s">
        <v>151</v>
      </c>
      <c r="B452" s="601"/>
      <c r="C452" s="601"/>
      <c r="D452" s="602"/>
      <c r="E452" s="245">
        <v>5</v>
      </c>
      <c r="F452" s="246" t="s">
        <v>120</v>
      </c>
      <c r="G452" s="391"/>
      <c r="H452" s="112">
        <f t="shared" si="0"/>
        <v>0</v>
      </c>
      <c r="I452" s="24"/>
      <c r="J452" s="24"/>
    </row>
    <row r="453" spans="1:10" s="17" customFormat="1" ht="24" customHeight="1">
      <c r="A453" s="792" t="s">
        <v>119</v>
      </c>
      <c r="B453" s="793"/>
      <c r="C453" s="793"/>
      <c r="D453" s="794"/>
      <c r="E453" s="249">
        <v>3</v>
      </c>
      <c r="F453" s="250" t="s">
        <v>120</v>
      </c>
      <c r="G453" s="391"/>
      <c r="H453" s="251">
        <f t="shared" si="0"/>
        <v>0</v>
      </c>
      <c r="I453" s="24"/>
      <c r="J453" s="24"/>
    </row>
    <row r="454" spans="1:10" s="17" customFormat="1" ht="38.4" customHeight="1">
      <c r="A454" s="590" t="s">
        <v>121</v>
      </c>
      <c r="B454" s="591"/>
      <c r="C454" s="591"/>
      <c r="D454" s="592"/>
      <c r="E454" s="424">
        <v>3</v>
      </c>
      <c r="F454" s="248" t="s">
        <v>120</v>
      </c>
      <c r="G454" s="391"/>
      <c r="H454" s="112">
        <f t="shared" si="0"/>
        <v>0</v>
      </c>
      <c r="I454" s="24"/>
      <c r="J454" s="24"/>
    </row>
    <row r="455" spans="1:10" s="17" customFormat="1" ht="34.799999999999997" customHeight="1">
      <c r="A455" s="590" t="s">
        <v>122</v>
      </c>
      <c r="B455" s="591"/>
      <c r="C455" s="591"/>
      <c r="D455" s="592"/>
      <c r="E455" s="424">
        <v>5</v>
      </c>
      <c r="F455" s="248" t="s">
        <v>120</v>
      </c>
      <c r="G455" s="391"/>
      <c r="H455" s="112">
        <f t="shared" si="0"/>
        <v>0</v>
      </c>
      <c r="I455" s="24"/>
      <c r="J455" s="24"/>
    </row>
    <row r="456" spans="1:10" ht="33.6" customHeight="1">
      <c r="A456" s="590" t="s">
        <v>123</v>
      </c>
      <c r="B456" s="591"/>
      <c r="C456" s="591"/>
      <c r="D456" s="592"/>
      <c r="E456" s="424">
        <v>2.5</v>
      </c>
      <c r="F456" s="248" t="s">
        <v>120</v>
      </c>
      <c r="G456" s="391"/>
      <c r="H456" s="112">
        <f t="shared" si="0"/>
        <v>0</v>
      </c>
    </row>
    <row r="457" spans="1:10" s="8" customFormat="1" ht="31.2" customHeight="1">
      <c r="A457" s="597" t="s">
        <v>124</v>
      </c>
      <c r="B457" s="598"/>
      <c r="C457" s="598"/>
      <c r="D457" s="599"/>
      <c r="E457" s="424">
        <v>10</v>
      </c>
      <c r="F457" s="248" t="s">
        <v>120</v>
      </c>
      <c r="G457" s="391"/>
      <c r="H457" s="112">
        <f t="shared" si="0"/>
        <v>0</v>
      </c>
      <c r="I457" s="20"/>
      <c r="J457" s="20"/>
    </row>
    <row r="458" spans="1:10" ht="35.4" customHeight="1">
      <c r="A458" s="597" t="s">
        <v>125</v>
      </c>
      <c r="B458" s="598"/>
      <c r="C458" s="598"/>
      <c r="D458" s="599"/>
      <c r="E458" s="424">
        <v>5</v>
      </c>
      <c r="F458" s="248" t="s">
        <v>120</v>
      </c>
      <c r="G458" s="391"/>
      <c r="H458" s="112">
        <f t="shared" si="0"/>
        <v>0</v>
      </c>
    </row>
    <row r="459" spans="1:10" ht="24" customHeight="1">
      <c r="A459" s="597" t="s">
        <v>126</v>
      </c>
      <c r="B459" s="598"/>
      <c r="C459" s="598"/>
      <c r="D459" s="599"/>
      <c r="E459" s="424">
        <v>2.5</v>
      </c>
      <c r="F459" s="248" t="s">
        <v>120</v>
      </c>
      <c r="G459" s="391"/>
      <c r="H459" s="112">
        <f t="shared" si="0"/>
        <v>0</v>
      </c>
    </row>
    <row r="460" spans="1:10" ht="24" customHeight="1">
      <c r="A460" s="597" t="s">
        <v>127</v>
      </c>
      <c r="B460" s="598"/>
      <c r="C460" s="598"/>
      <c r="D460" s="599"/>
      <c r="E460" s="424">
        <v>2.5</v>
      </c>
      <c r="F460" s="248" t="s">
        <v>120</v>
      </c>
      <c r="G460" s="391"/>
      <c r="H460" s="112">
        <f t="shared" si="0"/>
        <v>0</v>
      </c>
    </row>
    <row r="461" spans="1:10" s="9" customFormat="1" ht="34.799999999999997" customHeight="1">
      <c r="A461" s="590" t="s">
        <v>234</v>
      </c>
      <c r="B461" s="591"/>
      <c r="C461" s="591"/>
      <c r="D461" s="592"/>
      <c r="E461" s="424">
        <v>8</v>
      </c>
      <c r="F461" s="247" t="s">
        <v>128</v>
      </c>
      <c r="G461" s="391"/>
      <c r="H461" s="112">
        <f t="shared" si="0"/>
        <v>0</v>
      </c>
      <c r="I461" s="12"/>
      <c r="J461" s="12"/>
    </row>
    <row r="462" spans="1:10" s="11" customFormat="1" ht="40.200000000000003" customHeight="1">
      <c r="A462" s="590" t="s">
        <v>153</v>
      </c>
      <c r="B462" s="591"/>
      <c r="C462" s="591"/>
      <c r="D462" s="592"/>
      <c r="E462" s="424">
        <v>1</v>
      </c>
      <c r="F462" s="247" t="s">
        <v>129</v>
      </c>
      <c r="G462" s="391"/>
      <c r="H462" s="112">
        <f t="shared" si="0"/>
        <v>0</v>
      </c>
      <c r="I462" s="27"/>
      <c r="J462" s="27"/>
    </row>
    <row r="463" spans="1:10" s="8" customFormat="1" ht="31.2" customHeight="1">
      <c r="A463" s="597" t="s">
        <v>131</v>
      </c>
      <c r="B463" s="598"/>
      <c r="C463" s="598"/>
      <c r="D463" s="599"/>
      <c r="E463" s="424">
        <v>8</v>
      </c>
      <c r="F463" s="248" t="s">
        <v>130</v>
      </c>
      <c r="G463" s="391"/>
      <c r="H463" s="112">
        <f t="shared" si="0"/>
        <v>0</v>
      </c>
      <c r="I463" s="20"/>
      <c r="J463" s="20"/>
    </row>
    <row r="464" spans="1:10" s="9" customFormat="1" ht="30.6" customHeight="1">
      <c r="A464" s="784" t="s">
        <v>132</v>
      </c>
      <c r="B464" s="785"/>
      <c r="C464" s="785"/>
      <c r="D464" s="786"/>
      <c r="E464" s="424">
        <v>3</v>
      </c>
      <c r="F464" s="248" t="s">
        <v>130</v>
      </c>
      <c r="G464" s="391"/>
      <c r="H464" s="112">
        <f t="shared" si="0"/>
        <v>0</v>
      </c>
      <c r="I464" s="12"/>
      <c r="J464" s="12"/>
    </row>
    <row r="465" spans="1:10" s="9" customFormat="1" ht="24" customHeight="1">
      <c r="A465" s="175"/>
      <c r="B465" s="175"/>
      <c r="C465" s="175"/>
      <c r="D465" s="175"/>
      <c r="E465" s="2"/>
      <c r="F465" s="787" t="s">
        <v>133</v>
      </c>
      <c r="G465" s="788"/>
      <c r="H465" s="252">
        <f>SUM(H448:H464)</f>
        <v>0</v>
      </c>
      <c r="I465" s="12"/>
      <c r="J465" s="12"/>
    </row>
    <row r="466" spans="1:10" s="416" customFormat="1" ht="30" customHeight="1">
      <c r="A466" s="175"/>
      <c r="B466" s="175"/>
      <c r="C466" s="175"/>
      <c r="D466" s="175"/>
      <c r="E466" s="2"/>
      <c r="F466" s="253" t="s">
        <v>237</v>
      </c>
      <c r="G466" s="283"/>
      <c r="H466" s="254">
        <f>H465-13</f>
        <v>-13</v>
      </c>
      <c r="I466" s="18"/>
      <c r="J466" s="18"/>
    </row>
    <row r="467" spans="1:10" s="4" customFormat="1" ht="31.95" customHeight="1">
      <c r="A467" s="175"/>
      <c r="B467" s="175"/>
      <c r="C467" s="175"/>
      <c r="D467" s="175"/>
      <c r="E467" s="2"/>
      <c r="F467" s="305"/>
      <c r="G467" s="306"/>
      <c r="H467" s="307"/>
      <c r="I467" s="19"/>
      <c r="J467" s="19"/>
    </row>
    <row r="468" spans="1:10" ht="32.4" customHeight="1">
      <c r="A468" s="789" t="s">
        <v>508</v>
      </c>
      <c r="B468" s="789"/>
      <c r="C468" s="789"/>
      <c r="D468" s="789"/>
      <c r="E468" s="789"/>
      <c r="F468" s="789"/>
      <c r="G468" s="789"/>
      <c r="H468" s="789"/>
    </row>
    <row r="469" spans="1:10" ht="36.6" customHeight="1">
      <c r="A469" s="593" t="s">
        <v>134</v>
      </c>
      <c r="B469" s="790"/>
      <c r="C469" s="790"/>
      <c r="D469" s="594"/>
      <c r="E469" s="593" t="s">
        <v>12</v>
      </c>
      <c r="F469" s="594"/>
      <c r="G469" s="256" t="s">
        <v>13</v>
      </c>
      <c r="H469" s="257" t="s">
        <v>15</v>
      </c>
    </row>
    <row r="470" spans="1:10" ht="36" customHeight="1">
      <c r="A470" s="595"/>
      <c r="B470" s="791"/>
      <c r="C470" s="791"/>
      <c r="D470" s="596"/>
      <c r="E470" s="595"/>
      <c r="F470" s="596"/>
      <c r="G470" s="258" t="s">
        <v>118</v>
      </c>
      <c r="H470" s="356" t="s">
        <v>284</v>
      </c>
    </row>
    <row r="471" spans="1:10" s="8" customFormat="1" ht="38.4" customHeight="1">
      <c r="A471" s="775" t="s">
        <v>135</v>
      </c>
      <c r="B471" s="776"/>
      <c r="C471" s="776"/>
      <c r="D471" s="777"/>
      <c r="E471" s="259">
        <v>3</v>
      </c>
      <c r="F471" s="260" t="s">
        <v>146</v>
      </c>
      <c r="G471" s="392"/>
      <c r="H471" s="261">
        <f>G471*E471</f>
        <v>0</v>
      </c>
      <c r="I471" s="20"/>
      <c r="J471" s="20"/>
    </row>
    <row r="472" spans="1:10" s="9" customFormat="1" ht="37.200000000000003" customHeight="1">
      <c r="A472" s="775" t="s">
        <v>136</v>
      </c>
      <c r="B472" s="776"/>
      <c r="C472" s="776"/>
      <c r="D472" s="777"/>
      <c r="E472" s="259">
        <v>20</v>
      </c>
      <c r="F472" s="260" t="s">
        <v>147</v>
      </c>
      <c r="G472" s="392"/>
      <c r="H472" s="261">
        <f>G472*E472</f>
        <v>0</v>
      </c>
      <c r="I472" s="12"/>
      <c r="J472" s="12"/>
    </row>
    <row r="473" spans="1:10" s="9" customFormat="1" ht="37.200000000000003" customHeight="1">
      <c r="A473" s="775" t="s">
        <v>137</v>
      </c>
      <c r="B473" s="776"/>
      <c r="C473" s="776"/>
      <c r="D473" s="777"/>
      <c r="E473" s="259">
        <v>3</v>
      </c>
      <c r="F473" s="260" t="s">
        <v>146</v>
      </c>
      <c r="G473" s="392"/>
      <c r="H473" s="261">
        <f>G473*E473</f>
        <v>0</v>
      </c>
      <c r="I473" s="12"/>
      <c r="J473" s="12"/>
    </row>
    <row r="474" spans="1:10" s="9" customFormat="1" ht="35.4" customHeight="1">
      <c r="A474" s="775" t="s">
        <v>138</v>
      </c>
      <c r="B474" s="776"/>
      <c r="C474" s="776"/>
      <c r="D474" s="777"/>
      <c r="E474" s="259">
        <v>2</v>
      </c>
      <c r="F474" s="260" t="s">
        <v>146</v>
      </c>
      <c r="G474" s="392"/>
      <c r="H474" s="261">
        <f>G474*E474</f>
        <v>0</v>
      </c>
      <c r="I474" s="12"/>
      <c r="J474" s="12"/>
    </row>
    <row r="475" spans="1:10" s="9" customFormat="1" ht="39.6" customHeight="1">
      <c r="A475" s="775" t="s">
        <v>139</v>
      </c>
      <c r="B475" s="776"/>
      <c r="C475" s="776"/>
      <c r="D475" s="777"/>
      <c r="E475" s="259">
        <v>1</v>
      </c>
      <c r="F475" s="260" t="s">
        <v>146</v>
      </c>
      <c r="G475" s="392"/>
      <c r="H475" s="261">
        <f>G475*E475</f>
        <v>0</v>
      </c>
      <c r="I475" s="275"/>
      <c r="J475" s="276"/>
    </row>
    <row r="476" spans="1:10" s="9" customFormat="1" ht="24" customHeight="1">
      <c r="A476" s="262"/>
      <c r="B476" s="262"/>
      <c r="C476" s="255"/>
      <c r="D476" s="255"/>
      <c r="E476" s="255"/>
      <c r="F476" s="263" t="s">
        <v>140</v>
      </c>
      <c r="G476" s="264"/>
      <c r="H476" s="265">
        <f>SUM(H471:H475)</f>
        <v>0</v>
      </c>
      <c r="I476" s="619"/>
      <c r="J476" s="619"/>
    </row>
    <row r="477" spans="1:10" s="9" customFormat="1" ht="18" customHeight="1">
      <c r="A477" s="262"/>
      <c r="B477" s="262"/>
      <c r="C477" s="255"/>
      <c r="D477" s="255"/>
      <c r="E477" s="255"/>
      <c r="F477" s="253" t="s">
        <v>238</v>
      </c>
      <c r="G477" s="266"/>
      <c r="H477" s="267">
        <f>H476-17</f>
        <v>-17</v>
      </c>
      <c r="I477" s="275"/>
      <c r="J477" s="276"/>
    </row>
    <row r="478" spans="1:10" ht="24" customHeight="1">
      <c r="A478" s="243" t="s">
        <v>509</v>
      </c>
      <c r="B478" s="243"/>
      <c r="C478" s="243"/>
      <c r="D478" s="243"/>
      <c r="E478" s="223"/>
      <c r="F478" s="268" t="s">
        <v>141</v>
      </c>
      <c r="G478" s="269" t="s">
        <v>142</v>
      </c>
      <c r="H478" s="244"/>
      <c r="I478" s="19"/>
      <c r="J478" s="19"/>
    </row>
    <row r="479" spans="1:10" ht="24" customHeight="1">
      <c r="A479" s="633" t="s">
        <v>143</v>
      </c>
      <c r="B479" s="634"/>
      <c r="C479" s="634"/>
      <c r="D479" s="635"/>
      <c r="E479" s="433" t="s">
        <v>144</v>
      </c>
      <c r="F479" s="694" t="s">
        <v>262</v>
      </c>
      <c r="G479" s="695"/>
      <c r="H479" s="696"/>
      <c r="I479" s="13"/>
      <c r="J479" s="13"/>
    </row>
    <row r="480" spans="1:10" ht="24" customHeight="1">
      <c r="A480" s="606"/>
      <c r="B480" s="607"/>
      <c r="C480" s="607"/>
      <c r="D480" s="608"/>
      <c r="E480" s="378"/>
      <c r="F480" s="773"/>
      <c r="G480" s="773"/>
      <c r="H480" s="773"/>
      <c r="I480" s="13"/>
      <c r="J480" s="13"/>
    </row>
    <row r="481" spans="1:10" s="8" customFormat="1" ht="24" customHeight="1">
      <c r="A481" s="606"/>
      <c r="B481" s="607"/>
      <c r="C481" s="607"/>
      <c r="D481" s="608"/>
      <c r="E481" s="378"/>
      <c r="F481" s="609"/>
      <c r="G481" s="610"/>
      <c r="H481" s="611"/>
      <c r="I481" s="13"/>
      <c r="J481" s="13"/>
    </row>
    <row r="482" spans="1:10" s="8" customFormat="1" ht="24" customHeight="1">
      <c r="A482" s="405"/>
      <c r="B482" s="406"/>
      <c r="C482" s="406"/>
      <c r="D482" s="407"/>
      <c r="E482" s="378"/>
      <c r="F482" s="420"/>
      <c r="G482" s="421"/>
      <c r="H482" s="422"/>
      <c r="I482" s="13"/>
      <c r="J482" s="13"/>
    </row>
    <row r="483" spans="1:10" s="12" customFormat="1" ht="24" customHeight="1">
      <c r="A483" s="405"/>
      <c r="B483" s="406"/>
      <c r="C483" s="406"/>
      <c r="D483" s="407"/>
      <c r="E483" s="378"/>
      <c r="F483" s="420"/>
      <c r="G483" s="421"/>
      <c r="H483" s="422"/>
      <c r="I483" s="27"/>
      <c r="J483" s="27"/>
    </row>
    <row r="484" spans="1:10" s="12" customFormat="1" ht="24" customHeight="1">
      <c r="A484" s="606"/>
      <c r="B484" s="607"/>
      <c r="C484" s="607"/>
      <c r="D484" s="608"/>
      <c r="E484" s="378"/>
      <c r="F484" s="773"/>
      <c r="G484" s="773"/>
      <c r="H484" s="773"/>
      <c r="I484" s="27"/>
      <c r="J484" s="27"/>
    </row>
    <row r="485" spans="1:10" s="12" customFormat="1" ht="24" customHeight="1">
      <c r="A485" s="429"/>
      <c r="B485" s="429"/>
      <c r="C485" s="429"/>
      <c r="D485" s="429"/>
      <c r="E485" s="429"/>
      <c r="F485" s="429"/>
      <c r="G485" s="429"/>
      <c r="H485" s="429"/>
      <c r="I485" s="275"/>
      <c r="J485" s="276"/>
    </row>
    <row r="486" spans="1:10" s="12" customFormat="1" ht="24" customHeight="1">
      <c r="A486" s="273" t="s">
        <v>566</v>
      </c>
      <c r="B486" s="274"/>
      <c r="C486" s="274"/>
      <c r="D486" s="274"/>
      <c r="E486" s="274"/>
      <c r="F486" s="3"/>
      <c r="G486" s="429"/>
      <c r="H486" s="429"/>
      <c r="I486" s="485"/>
      <c r="J486" s="276"/>
    </row>
    <row r="487" spans="1:10" s="12" customFormat="1" ht="42" customHeight="1">
      <c r="A487" s="807" t="s">
        <v>565</v>
      </c>
      <c r="B487" s="807"/>
      <c r="C487" s="807"/>
      <c r="D487" s="807"/>
      <c r="E487" s="807"/>
      <c r="F487" s="807"/>
      <c r="G487" s="807"/>
      <c r="H487" s="807"/>
      <c r="I487" s="275"/>
      <c r="J487" s="276"/>
    </row>
    <row r="488" spans="1:10" s="12" customFormat="1" ht="18.600000000000001" customHeight="1">
      <c r="A488" s="411" t="s">
        <v>355</v>
      </c>
      <c r="B488" s="219"/>
      <c r="C488" s="765">
        <v>0.5</v>
      </c>
      <c r="D488" s="765"/>
      <c r="E488" s="219" t="s">
        <v>247</v>
      </c>
      <c r="F488" s="3"/>
      <c r="G488" s="3"/>
      <c r="H488" s="3"/>
      <c r="I488" s="275"/>
      <c r="J488" s="276"/>
    </row>
    <row r="489" spans="1:10" s="12" customFormat="1" ht="24" customHeight="1">
      <c r="A489" s="619" t="s">
        <v>250</v>
      </c>
      <c r="B489" s="619"/>
      <c r="C489" s="619"/>
      <c r="D489" s="619"/>
      <c r="E489" s="278" t="s">
        <v>248</v>
      </c>
      <c r="F489" s="393" t="s">
        <v>286</v>
      </c>
      <c r="G489" s="586" t="s">
        <v>285</v>
      </c>
      <c r="H489" s="586"/>
    </row>
    <row r="490" spans="1:10" ht="24" customHeight="1">
      <c r="A490" s="275"/>
      <c r="B490" s="276"/>
      <c r="C490" s="585"/>
      <c r="D490" s="585"/>
      <c r="E490" s="279" t="s">
        <v>249</v>
      </c>
      <c r="F490" s="393" t="s">
        <v>286</v>
      </c>
      <c r="G490" s="586" t="s">
        <v>285</v>
      </c>
      <c r="H490" s="586"/>
    </row>
    <row r="491" spans="1:10" ht="22.5" customHeight="1">
      <c r="A491" s="280"/>
      <c r="B491" s="281"/>
      <c r="C491" s="410"/>
      <c r="D491" s="410"/>
      <c r="E491" s="279"/>
      <c r="F491" s="282"/>
      <c r="G491" s="81"/>
      <c r="H491" s="175"/>
    </row>
    <row r="492" spans="1:10" s="416" customFormat="1" ht="22.5" customHeight="1">
      <c r="A492" s="802" t="s">
        <v>145</v>
      </c>
      <c r="B492" s="802"/>
      <c r="C492" s="802"/>
      <c r="D492" s="802"/>
      <c r="E492" s="802" t="s">
        <v>156</v>
      </c>
      <c r="F492" s="802"/>
      <c r="G492" s="801" t="s">
        <v>155</v>
      </c>
      <c r="H492" s="801"/>
      <c r="I492" s="18"/>
      <c r="J492" s="18"/>
    </row>
    <row r="493" spans="1:10" ht="34.200000000000003" customHeight="1">
      <c r="A493" s="795"/>
      <c r="B493" s="796"/>
      <c r="C493" s="796"/>
      <c r="D493" s="797"/>
      <c r="E493" s="798"/>
      <c r="F493" s="799"/>
      <c r="G493" s="800"/>
      <c r="H493" s="800"/>
    </row>
    <row r="494" spans="1:10" s="477" customFormat="1" ht="34.200000000000003" customHeight="1">
      <c r="A494" s="466"/>
      <c r="B494" s="467"/>
      <c r="C494" s="467"/>
      <c r="D494" s="468"/>
      <c r="E494" s="469"/>
      <c r="F494" s="470"/>
      <c r="G494" s="469"/>
      <c r="H494" s="470"/>
      <c r="I494" s="18"/>
      <c r="J494" s="18"/>
    </row>
    <row r="495" spans="1:10" s="477" customFormat="1" ht="34.200000000000003" customHeight="1">
      <c r="A495" s="466"/>
      <c r="B495" s="467"/>
      <c r="C495" s="467"/>
      <c r="D495" s="468"/>
      <c r="E495" s="469"/>
      <c r="F495" s="470"/>
      <c r="G495" s="469"/>
      <c r="H495" s="470"/>
      <c r="I495" s="18"/>
      <c r="J495" s="18"/>
    </row>
    <row r="496" spans="1:10" s="477" customFormat="1" ht="34.200000000000003" customHeight="1">
      <c r="A496" s="466"/>
      <c r="B496" s="467"/>
      <c r="C496" s="467"/>
      <c r="D496" s="468"/>
      <c r="E496" s="469"/>
      <c r="F496" s="470"/>
      <c r="G496" s="469"/>
      <c r="H496" s="470"/>
      <c r="I496" s="18"/>
      <c r="J496" s="18"/>
    </row>
    <row r="497" spans="1:10" s="12" customFormat="1" ht="33.6" customHeight="1">
      <c r="A497" s="414"/>
      <c r="B497" s="417"/>
      <c r="C497" s="417"/>
      <c r="D497" s="415"/>
      <c r="E497" s="418"/>
      <c r="F497" s="419"/>
      <c r="G497" s="418"/>
      <c r="H497" s="419"/>
    </row>
    <row r="498" spans="1:10" ht="31.2" customHeight="1">
      <c r="A498" s="414"/>
      <c r="B498" s="417"/>
      <c r="C498" s="417"/>
      <c r="D498" s="415"/>
      <c r="E498" s="795"/>
      <c r="F498" s="797"/>
      <c r="G498" s="795"/>
      <c r="H498" s="797"/>
      <c r="J498" s="28"/>
    </row>
    <row r="499" spans="1:10" s="477" customFormat="1" ht="31.2" customHeight="1">
      <c r="A499" s="568"/>
      <c r="B499" s="568"/>
      <c r="C499" s="568"/>
      <c r="D499" s="568"/>
      <c r="E499" s="568"/>
      <c r="F499" s="568"/>
      <c r="G499" s="568"/>
      <c r="H499" s="568"/>
      <c r="I499" s="18"/>
      <c r="J499" s="28"/>
    </row>
    <row r="500" spans="1:10" s="477" customFormat="1" ht="31.2" customHeight="1">
      <c r="A500" s="568"/>
      <c r="B500" s="568"/>
      <c r="C500" s="568"/>
      <c r="D500" s="568"/>
      <c r="E500" s="568"/>
      <c r="F500" s="568"/>
      <c r="G500" s="568"/>
      <c r="H500" s="568"/>
      <c r="I500" s="18"/>
      <c r="J500" s="28"/>
    </row>
    <row r="501" spans="1:10" s="416" customFormat="1" ht="23.4">
      <c r="A501" s="273" t="s">
        <v>567</v>
      </c>
      <c r="B501" s="569"/>
      <c r="C501" s="569"/>
      <c r="D501" s="569"/>
      <c r="E501" s="569"/>
      <c r="F501" s="270"/>
      <c r="G501" s="271"/>
      <c r="H501" s="272"/>
      <c r="I501" s="18"/>
      <c r="J501" s="18"/>
    </row>
    <row r="502" spans="1:10" s="416" customFormat="1" ht="23.4">
      <c r="A502" s="580" t="s">
        <v>572</v>
      </c>
      <c r="B502" s="165"/>
      <c r="C502" s="165"/>
      <c r="D502" s="165"/>
      <c r="E502" s="165"/>
      <c r="F502" s="270"/>
      <c r="G502" s="271"/>
      <c r="H502" s="272"/>
      <c r="I502" s="18"/>
      <c r="J502" s="18"/>
    </row>
    <row r="503" spans="1:10">
      <c r="A503" s="570" t="s">
        <v>313</v>
      </c>
      <c r="B503" s="571"/>
      <c r="C503" s="572"/>
      <c r="D503" s="572"/>
      <c r="E503" s="572"/>
      <c r="F503" s="572"/>
      <c r="G503" s="489"/>
      <c r="H503" s="490"/>
    </row>
    <row r="504" spans="1:10" ht="25.8" customHeight="1">
      <c r="A504" s="573"/>
      <c r="B504" s="77"/>
      <c r="C504" s="574"/>
      <c r="D504" s="575" t="s">
        <v>528</v>
      </c>
      <c r="E504" s="576"/>
      <c r="F504" s="576"/>
      <c r="G504" s="559"/>
      <c r="H504" s="559"/>
    </row>
    <row r="505" spans="1:10" s="416" customFormat="1" ht="28.2" customHeight="1">
      <c r="A505" s="577"/>
      <c r="B505" s="578"/>
      <c r="C505" s="574"/>
      <c r="D505" s="575" t="s">
        <v>529</v>
      </c>
      <c r="E505" s="576"/>
      <c r="F505" s="576"/>
      <c r="G505" s="559"/>
      <c r="H505" s="559"/>
      <c r="I505" s="18"/>
      <c r="J505" s="18"/>
    </row>
    <row r="506" spans="1:10" s="416" customFormat="1" ht="60" customHeight="1">
      <c r="A506" s="579"/>
      <c r="B506" s="579"/>
      <c r="C506" s="574"/>
      <c r="D506" s="808" t="s">
        <v>569</v>
      </c>
      <c r="E506" s="808"/>
      <c r="F506" s="808"/>
      <c r="G506" s="559"/>
      <c r="H506" s="559"/>
      <c r="I506" s="18"/>
      <c r="J506" s="18"/>
    </row>
    <row r="507" spans="1:10" s="416" customFormat="1" ht="60.6" customHeight="1">
      <c r="A507" s="579"/>
      <c r="B507" s="579"/>
      <c r="C507" s="574"/>
      <c r="D507" s="808" t="s">
        <v>530</v>
      </c>
      <c r="E507" s="808"/>
      <c r="F507" s="808"/>
      <c r="G507" s="559"/>
      <c r="H507" s="559"/>
      <c r="I507" s="18"/>
      <c r="J507" s="18"/>
    </row>
    <row r="508" spans="1:10" s="416" customFormat="1" ht="43.2" customHeight="1">
      <c r="A508" s="579"/>
      <c r="B508" s="579"/>
      <c r="C508" s="574"/>
      <c r="D508" s="808" t="s">
        <v>531</v>
      </c>
      <c r="E508" s="808"/>
      <c r="F508" s="808"/>
      <c r="G508" s="559"/>
      <c r="H508" s="559"/>
      <c r="I508" s="18"/>
      <c r="J508" s="18"/>
    </row>
    <row r="509" spans="1:10" s="416" customFormat="1">
      <c r="A509" s="496"/>
      <c r="B509" s="496"/>
      <c r="C509" s="492"/>
      <c r="D509" s="493"/>
      <c r="E509" s="492"/>
      <c r="F509" s="492"/>
      <c r="G509" s="492"/>
      <c r="H509" s="492"/>
      <c r="I509" s="18"/>
      <c r="J509" s="18"/>
    </row>
    <row r="510" spans="1:10" s="416" customFormat="1">
      <c r="A510" s="736" t="s">
        <v>568</v>
      </c>
      <c r="B510" s="736"/>
      <c r="C510" s="736"/>
      <c r="D510" s="736"/>
      <c r="E510" s="736"/>
      <c r="F510" s="736"/>
      <c r="G510" s="736"/>
      <c r="H510" s="736"/>
      <c r="I510" s="18"/>
      <c r="J510" s="18"/>
    </row>
    <row r="511" spans="1:10" s="416" customFormat="1">
      <c r="A511" s="498"/>
      <c r="B511" s="498"/>
      <c r="C511" s="498"/>
      <c r="D511" s="498"/>
      <c r="E511" s="498"/>
      <c r="F511" s="498"/>
      <c r="G511" s="498"/>
      <c r="H511" s="498"/>
      <c r="I511" s="18"/>
      <c r="J511" s="18"/>
    </row>
    <row r="512" spans="1:10" s="416" customFormat="1" ht="23.4">
      <c r="A512" s="581" t="s">
        <v>573</v>
      </c>
      <c r="B512" s="2"/>
      <c r="C512" s="2"/>
      <c r="D512" s="2"/>
      <c r="E512" s="2"/>
      <c r="F512" s="2"/>
      <c r="G512" s="89"/>
      <c r="H512" s="2"/>
      <c r="I512" s="18"/>
      <c r="J512" s="18"/>
    </row>
    <row r="513" spans="1:10" s="416" customFormat="1" ht="28.8" customHeight="1">
      <c r="A513" s="633" t="s">
        <v>570</v>
      </c>
      <c r="B513" s="634"/>
      <c r="C513" s="634"/>
      <c r="D513" s="635"/>
      <c r="E513" s="478" t="s">
        <v>571</v>
      </c>
      <c r="F513" s="694" t="s">
        <v>262</v>
      </c>
      <c r="G513" s="695"/>
      <c r="H513" s="696"/>
      <c r="I513" s="18"/>
      <c r="J513" s="18"/>
    </row>
    <row r="514" spans="1:10" ht="33" customHeight="1">
      <c r="A514" s="606"/>
      <c r="B514" s="607"/>
      <c r="C514" s="607"/>
      <c r="D514" s="608"/>
      <c r="E514" s="378"/>
      <c r="F514" s="773"/>
      <c r="G514" s="773"/>
      <c r="H514" s="773"/>
    </row>
    <row r="515" spans="1:10" ht="33" customHeight="1">
      <c r="A515" s="606"/>
      <c r="B515" s="607"/>
      <c r="C515" s="607"/>
      <c r="D515" s="608"/>
      <c r="E515" s="378"/>
      <c r="F515" s="609"/>
      <c r="G515" s="610"/>
      <c r="H515" s="611"/>
    </row>
    <row r="516" spans="1:10" ht="31.8" customHeight="1">
      <c r="A516" s="471"/>
      <c r="B516" s="472"/>
      <c r="C516" s="472"/>
      <c r="D516" s="473"/>
      <c r="E516" s="378"/>
      <c r="F516" s="474"/>
      <c r="G516" s="475"/>
      <c r="H516" s="476"/>
    </row>
    <row r="517" spans="1:10" ht="34.200000000000003" customHeight="1">
      <c r="A517" s="471"/>
      <c r="B517" s="472"/>
      <c r="C517" s="472"/>
      <c r="D517" s="473"/>
      <c r="E517" s="378"/>
      <c r="F517" s="474"/>
      <c r="G517" s="475"/>
      <c r="H517" s="476"/>
    </row>
    <row r="539" ht="18.75" customHeight="1"/>
    <row r="542" ht="12" customHeight="1"/>
    <row r="544" ht="12" customHeight="1"/>
    <row r="550" ht="12" customHeight="1"/>
    <row r="552" ht="21" customHeight="1"/>
    <row r="568" ht="21.75" customHeight="1"/>
    <row r="574" ht="12" customHeight="1"/>
    <row r="576" ht="12" customHeight="1"/>
    <row r="587" ht="12" customHeight="1"/>
    <row r="590" ht="12" customHeight="1"/>
    <row r="596" ht="12" customHeight="1"/>
    <row r="603" ht="12" customHeight="1"/>
    <row r="613" ht="15" customHeight="1"/>
  </sheetData>
  <mergeCells count="419">
    <mergeCell ref="A510:H510"/>
    <mergeCell ref="D506:F506"/>
    <mergeCell ref="D507:F507"/>
    <mergeCell ref="D508:F508"/>
    <mergeCell ref="A513:D513"/>
    <mergeCell ref="F513:H513"/>
    <mergeCell ref="A514:D514"/>
    <mergeCell ref="F514:H514"/>
    <mergeCell ref="A515:D515"/>
    <mergeCell ref="F515:H515"/>
    <mergeCell ref="F420:H420"/>
    <mergeCell ref="F421:H421"/>
    <mergeCell ref="A487:H487"/>
    <mergeCell ref="F392:H392"/>
    <mergeCell ref="F393:H393"/>
    <mergeCell ref="A405:C405"/>
    <mergeCell ref="D405:E405"/>
    <mergeCell ref="F405:H405"/>
    <mergeCell ref="A406:C406"/>
    <mergeCell ref="F406:H406"/>
    <mergeCell ref="F407:H407"/>
    <mergeCell ref="F408:H408"/>
    <mergeCell ref="A484:D484"/>
    <mergeCell ref="F484:H484"/>
    <mergeCell ref="A432:H432"/>
    <mergeCell ref="F429:H429"/>
    <mergeCell ref="A439:A443"/>
    <mergeCell ref="B439:B443"/>
    <mergeCell ref="C443:E443"/>
    <mergeCell ref="A390:C390"/>
    <mergeCell ref="D390:E390"/>
    <mergeCell ref="F390:H390"/>
    <mergeCell ref="A391:C391"/>
    <mergeCell ref="F391:H391"/>
    <mergeCell ref="A418:C418"/>
    <mergeCell ref="D418:E418"/>
    <mergeCell ref="F418:H418"/>
    <mergeCell ref="A419:C419"/>
    <mergeCell ref="F419:H419"/>
    <mergeCell ref="A258:D258"/>
    <mergeCell ref="F258:H258"/>
    <mergeCell ref="A259:D259"/>
    <mergeCell ref="A248:D248"/>
    <mergeCell ref="F268:H268"/>
    <mergeCell ref="A377:C377"/>
    <mergeCell ref="F377:H377"/>
    <mergeCell ref="F378:H378"/>
    <mergeCell ref="F379:H379"/>
    <mergeCell ref="F376:H376"/>
    <mergeCell ref="A347:C347"/>
    <mergeCell ref="F347:H347"/>
    <mergeCell ref="F348:H348"/>
    <mergeCell ref="F349:H349"/>
    <mergeCell ref="D347:E347"/>
    <mergeCell ref="A348:C348"/>
    <mergeCell ref="F350:H350"/>
    <mergeCell ref="A294:D294"/>
    <mergeCell ref="F294:H294"/>
    <mergeCell ref="A299:D299"/>
    <mergeCell ref="F299:H299"/>
    <mergeCell ref="A493:D493"/>
    <mergeCell ref="E493:F493"/>
    <mergeCell ref="G493:H493"/>
    <mergeCell ref="G492:H492"/>
    <mergeCell ref="E498:F498"/>
    <mergeCell ref="G498:H498"/>
    <mergeCell ref="A492:D492"/>
    <mergeCell ref="E492:F492"/>
    <mergeCell ref="A301:H301"/>
    <mergeCell ref="A311:D311"/>
    <mergeCell ref="F311:H311"/>
    <mergeCell ref="F302:H302"/>
    <mergeCell ref="A303:D303"/>
    <mergeCell ref="F303:H303"/>
    <mergeCell ref="A305:D305"/>
    <mergeCell ref="F305:H305"/>
    <mergeCell ref="A308:D308"/>
    <mergeCell ref="F308:H308"/>
    <mergeCell ref="A309:D309"/>
    <mergeCell ref="F309:H309"/>
    <mergeCell ref="A479:D479"/>
    <mergeCell ref="F479:H479"/>
    <mergeCell ref="A480:D480"/>
    <mergeCell ref="F480:H480"/>
    <mergeCell ref="I476:J476"/>
    <mergeCell ref="A471:D471"/>
    <mergeCell ref="A448:D448"/>
    <mergeCell ref="A472:D472"/>
    <mergeCell ref="C433:E433"/>
    <mergeCell ref="F433:H433"/>
    <mergeCell ref="C434:E434"/>
    <mergeCell ref="F440:H440"/>
    <mergeCell ref="A457:D457"/>
    <mergeCell ref="A464:D464"/>
    <mergeCell ref="F465:G465"/>
    <mergeCell ref="A468:H468"/>
    <mergeCell ref="A469:D470"/>
    <mergeCell ref="A473:D473"/>
    <mergeCell ref="A474:D474"/>
    <mergeCell ref="A450:D450"/>
    <mergeCell ref="A453:D453"/>
    <mergeCell ref="A454:D454"/>
    <mergeCell ref="A475:D475"/>
    <mergeCell ref="E446:F447"/>
    <mergeCell ref="F441:H441"/>
    <mergeCell ref="A452:D452"/>
    <mergeCell ref="C442:E442"/>
    <mergeCell ref="F442:H442"/>
    <mergeCell ref="C488:D488"/>
    <mergeCell ref="G489:H489"/>
    <mergeCell ref="A434:A438"/>
    <mergeCell ref="B434:B438"/>
    <mergeCell ref="A249:D249"/>
    <mergeCell ref="F249:H249"/>
    <mergeCell ref="A250:H250"/>
    <mergeCell ref="A254:D254"/>
    <mergeCell ref="F254:H254"/>
    <mergeCell ref="A260:D260"/>
    <mergeCell ref="F260:H260"/>
    <mergeCell ref="A270:D270"/>
    <mergeCell ref="F270:H270"/>
    <mergeCell ref="A272:H272"/>
    <mergeCell ref="A275:D275"/>
    <mergeCell ref="F275:H275"/>
    <mergeCell ref="A310:D310"/>
    <mergeCell ref="A286:D286"/>
    <mergeCell ref="F286:H286"/>
    <mergeCell ref="A290:D290"/>
    <mergeCell ref="F290:H290"/>
    <mergeCell ref="A292:H292"/>
    <mergeCell ref="A295:D295"/>
    <mergeCell ref="F295:H295"/>
    <mergeCell ref="F7:H7"/>
    <mergeCell ref="F221:H221"/>
    <mergeCell ref="F222:H222"/>
    <mergeCell ref="A220:D220"/>
    <mergeCell ref="A221:D221"/>
    <mergeCell ref="A222:D222"/>
    <mergeCell ref="A223:D223"/>
    <mergeCell ref="A224:D224"/>
    <mergeCell ref="A229:D229"/>
    <mergeCell ref="A10:H10"/>
    <mergeCell ref="F121:G121"/>
    <mergeCell ref="E152:E153"/>
    <mergeCell ref="C152:D153"/>
    <mergeCell ref="E171:E172"/>
    <mergeCell ref="C184:E184"/>
    <mergeCell ref="A165:B165"/>
    <mergeCell ref="C165:D165"/>
    <mergeCell ref="A166:B166"/>
    <mergeCell ref="A173:B173"/>
    <mergeCell ref="A174:B174"/>
    <mergeCell ref="F181:G182"/>
    <mergeCell ref="A139:D139"/>
    <mergeCell ref="F220:H220"/>
    <mergeCell ref="F223:H223"/>
    <mergeCell ref="B213:D213"/>
    <mergeCell ref="F183:G183"/>
    <mergeCell ref="C183:E183"/>
    <mergeCell ref="A188:H188"/>
    <mergeCell ref="A197:H197"/>
    <mergeCell ref="A176:B176"/>
    <mergeCell ref="F229:H229"/>
    <mergeCell ref="F246:H246"/>
    <mergeCell ref="A235:H235"/>
    <mergeCell ref="A228:H228"/>
    <mergeCell ref="F245:H245"/>
    <mergeCell ref="F237:H237"/>
    <mergeCell ref="F238:H238"/>
    <mergeCell ref="C238:E238"/>
    <mergeCell ref="F239:H239"/>
    <mergeCell ref="C239:E239"/>
    <mergeCell ref="A246:D246"/>
    <mergeCell ref="A245:D245"/>
    <mergeCell ref="F184:G184"/>
    <mergeCell ref="F212:H212"/>
    <mergeCell ref="A144:D145"/>
    <mergeCell ref="A171:B172"/>
    <mergeCell ref="A164:B164"/>
    <mergeCell ref="C164:D164"/>
    <mergeCell ref="C166:D166"/>
    <mergeCell ref="A181:B182"/>
    <mergeCell ref="C181:E182"/>
    <mergeCell ref="C175:D175"/>
    <mergeCell ref="C154:D154"/>
    <mergeCell ref="A302:D302"/>
    <mergeCell ref="F224:H224"/>
    <mergeCell ref="F214:H214"/>
    <mergeCell ref="F253:H253"/>
    <mergeCell ref="A251:D251"/>
    <mergeCell ref="F251:H251"/>
    <mergeCell ref="A253:D253"/>
    <mergeCell ref="A252:D252"/>
    <mergeCell ref="C233:D233"/>
    <mergeCell ref="F233:H233"/>
    <mergeCell ref="A236:H236"/>
    <mergeCell ref="F247:H247"/>
    <mergeCell ref="F248:H248"/>
    <mergeCell ref="A218:H218"/>
    <mergeCell ref="A219:H219"/>
    <mergeCell ref="B215:D215"/>
    <mergeCell ref="A268:D268"/>
    <mergeCell ref="F278:H278"/>
    <mergeCell ref="F279:H279"/>
    <mergeCell ref="A278:C278"/>
    <mergeCell ref="F280:H280"/>
    <mergeCell ref="A247:D247"/>
    <mergeCell ref="A267:D267"/>
    <mergeCell ref="F267:H267"/>
    <mergeCell ref="F443:H443"/>
    <mergeCell ref="A445:H445"/>
    <mergeCell ref="A446:D447"/>
    <mergeCell ref="A264:D264"/>
    <mergeCell ref="A265:D265"/>
    <mergeCell ref="F252:H252"/>
    <mergeCell ref="F259:H259"/>
    <mergeCell ref="F264:H264"/>
    <mergeCell ref="F307:H307"/>
    <mergeCell ref="A307:D307"/>
    <mergeCell ref="A274:D274"/>
    <mergeCell ref="C437:E437"/>
    <mergeCell ref="D278:E278"/>
    <mergeCell ref="A279:C279"/>
    <mergeCell ref="C438:E438"/>
    <mergeCell ref="F438:H438"/>
    <mergeCell ref="F281:H281"/>
    <mergeCell ref="A284:H284"/>
    <mergeCell ref="A287:D287"/>
    <mergeCell ref="F287:H287"/>
    <mergeCell ref="A304:D304"/>
    <mergeCell ref="F304:H304"/>
    <mergeCell ref="A283:H283"/>
    <mergeCell ref="F274:H274"/>
    <mergeCell ref="A277:H277"/>
    <mergeCell ref="A256:H256"/>
    <mergeCell ref="A184:B184"/>
    <mergeCell ref="A237:E237"/>
    <mergeCell ref="C240:E240"/>
    <mergeCell ref="F215:H215"/>
    <mergeCell ref="A216:H216"/>
    <mergeCell ref="A225:D225"/>
    <mergeCell ref="F225:H225"/>
    <mergeCell ref="C226:D226"/>
    <mergeCell ref="A203:E203"/>
    <mergeCell ref="F240:H240"/>
    <mergeCell ref="F230:H230"/>
    <mergeCell ref="A232:D232"/>
    <mergeCell ref="A230:D230"/>
    <mergeCell ref="A231:D231"/>
    <mergeCell ref="A200:E200"/>
    <mergeCell ref="A244:H244"/>
    <mergeCell ref="A263:H263"/>
    <mergeCell ref="B214:D214"/>
    <mergeCell ref="A241:H241"/>
    <mergeCell ref="A269:D269"/>
    <mergeCell ref="G200:H200"/>
    <mergeCell ref="F211:H211"/>
    <mergeCell ref="A137:D138"/>
    <mergeCell ref="B211:D211"/>
    <mergeCell ref="B212:D212"/>
    <mergeCell ref="A201:E201"/>
    <mergeCell ref="E137:E138"/>
    <mergeCell ref="C127:D127"/>
    <mergeCell ref="C130:D130"/>
    <mergeCell ref="C131:D131"/>
    <mergeCell ref="C132:D132"/>
    <mergeCell ref="A175:B175"/>
    <mergeCell ref="A155:B155"/>
    <mergeCell ref="A131:B132"/>
    <mergeCell ref="C171:D172"/>
    <mergeCell ref="E144:E145"/>
    <mergeCell ref="A183:B183"/>
    <mergeCell ref="A209:H209"/>
    <mergeCell ref="A146:D146"/>
    <mergeCell ref="A156:B156"/>
    <mergeCell ref="C156:D156"/>
    <mergeCell ref="C162:D163"/>
    <mergeCell ref="A162:B163"/>
    <mergeCell ref="F186:G186"/>
    <mergeCell ref="A140:D140"/>
    <mergeCell ref="E162:E163"/>
    <mergeCell ref="B109:B111"/>
    <mergeCell ref="C109:C110"/>
    <mergeCell ref="A52:A54"/>
    <mergeCell ref="A127:B128"/>
    <mergeCell ref="A60:A62"/>
    <mergeCell ref="B60:B62"/>
    <mergeCell ref="C60:C61"/>
    <mergeCell ref="B105:B107"/>
    <mergeCell ref="A105:A107"/>
    <mergeCell ref="B113:B115"/>
    <mergeCell ref="A113:A115"/>
    <mergeCell ref="A64:A66"/>
    <mergeCell ref="B64:B66"/>
    <mergeCell ref="C64:C65"/>
    <mergeCell ref="C117:C118"/>
    <mergeCell ref="C105:C106"/>
    <mergeCell ref="B117:B119"/>
    <mergeCell ref="A117:A119"/>
    <mergeCell ref="A125:D126"/>
    <mergeCell ref="C113:C114"/>
    <mergeCell ref="A109:A111"/>
    <mergeCell ref="A1:H1"/>
    <mergeCell ref="F5:H5"/>
    <mergeCell ref="F6:H6"/>
    <mergeCell ref="C128:D128"/>
    <mergeCell ref="C129:D129"/>
    <mergeCell ref="A2:H2"/>
    <mergeCell ref="A3:H3"/>
    <mergeCell ref="E16:E17"/>
    <mergeCell ref="A16:A17"/>
    <mergeCell ref="B16:B17"/>
    <mergeCell ref="C16:D17"/>
    <mergeCell ref="B5:D5"/>
    <mergeCell ref="A8:H8"/>
    <mergeCell ref="A84:A87"/>
    <mergeCell ref="B84:B87"/>
    <mergeCell ref="A68:A70"/>
    <mergeCell ref="B68:B70"/>
    <mergeCell ref="C68:C69"/>
    <mergeCell ref="A77:A78"/>
    <mergeCell ref="B77:B78"/>
    <mergeCell ref="E125:E126"/>
    <mergeCell ref="A94:A97"/>
    <mergeCell ref="B94:B97"/>
    <mergeCell ref="C103:D103"/>
    <mergeCell ref="B6:D6"/>
    <mergeCell ref="A13:C13"/>
    <mergeCell ref="A18:A21"/>
    <mergeCell ref="B89:B92"/>
    <mergeCell ref="B18:B21"/>
    <mergeCell ref="A89:A92"/>
    <mergeCell ref="A23:A26"/>
    <mergeCell ref="B23:B26"/>
    <mergeCell ref="B48:B50"/>
    <mergeCell ref="C48:C49"/>
    <mergeCell ref="A28:A31"/>
    <mergeCell ref="A56:A58"/>
    <mergeCell ref="B56:B58"/>
    <mergeCell ref="C56:C57"/>
    <mergeCell ref="B28:B31"/>
    <mergeCell ref="C46:D47"/>
    <mergeCell ref="B33:B36"/>
    <mergeCell ref="A33:A36"/>
    <mergeCell ref="A48:A50"/>
    <mergeCell ref="B52:B54"/>
    <mergeCell ref="C52:C53"/>
    <mergeCell ref="F72:G72"/>
    <mergeCell ref="A306:D306"/>
    <mergeCell ref="F306:H306"/>
    <mergeCell ref="A257:D257"/>
    <mergeCell ref="A293:D293"/>
    <mergeCell ref="F293:H293"/>
    <mergeCell ref="A285:D285"/>
    <mergeCell ref="F285:H285"/>
    <mergeCell ref="F273:H273"/>
    <mergeCell ref="F266:H266"/>
    <mergeCell ref="F265:H265"/>
    <mergeCell ref="A266:D266"/>
    <mergeCell ref="E77:E78"/>
    <mergeCell ref="C77:D78"/>
    <mergeCell ref="A79:A82"/>
    <mergeCell ref="B79:B82"/>
    <mergeCell ref="A273:D273"/>
    <mergeCell ref="F269:H269"/>
    <mergeCell ref="A157:B157"/>
    <mergeCell ref="C155:D155"/>
    <mergeCell ref="A154:B154"/>
    <mergeCell ref="A129:B130"/>
    <mergeCell ref="A152:B153"/>
    <mergeCell ref="A147:D147"/>
    <mergeCell ref="F310:H310"/>
    <mergeCell ref="C439:E439"/>
    <mergeCell ref="F439:H439"/>
    <mergeCell ref="C440:E440"/>
    <mergeCell ref="A429:B429"/>
    <mergeCell ref="C429:E429"/>
    <mergeCell ref="F434:H434"/>
    <mergeCell ref="C435:E435"/>
    <mergeCell ref="F435:H435"/>
    <mergeCell ref="C436:E436"/>
    <mergeCell ref="F436:H436"/>
    <mergeCell ref="B339:H339"/>
    <mergeCell ref="E401:H401"/>
    <mergeCell ref="E402:H402"/>
    <mergeCell ref="E403:H403"/>
    <mergeCell ref="A361:C361"/>
    <mergeCell ref="D361:E361"/>
    <mergeCell ref="F361:H361"/>
    <mergeCell ref="A362:C362"/>
    <mergeCell ref="F362:H362"/>
    <mergeCell ref="F363:H363"/>
    <mergeCell ref="F364:H364"/>
    <mergeCell ref="A376:C376"/>
    <mergeCell ref="D376:E376"/>
    <mergeCell ref="C490:D490"/>
    <mergeCell ref="G490:H490"/>
    <mergeCell ref="A313:H313"/>
    <mergeCell ref="A451:D451"/>
    <mergeCell ref="A462:D462"/>
    <mergeCell ref="E469:F470"/>
    <mergeCell ref="A463:D463"/>
    <mergeCell ref="A460:D460"/>
    <mergeCell ref="A461:D461"/>
    <mergeCell ref="A449:D449"/>
    <mergeCell ref="A455:D455"/>
    <mergeCell ref="C441:E441"/>
    <mergeCell ref="A481:D481"/>
    <mergeCell ref="F481:H481"/>
    <mergeCell ref="A430:B430"/>
    <mergeCell ref="C430:E430"/>
    <mergeCell ref="F430:H430"/>
    <mergeCell ref="A314:H314"/>
    <mergeCell ref="A428:H428"/>
    <mergeCell ref="A489:D489"/>
    <mergeCell ref="A456:D456"/>
    <mergeCell ref="F437:H437"/>
    <mergeCell ref="A458:D458"/>
    <mergeCell ref="A459:D459"/>
  </mergeCells>
  <phoneticPr fontId="38" type="noConversion"/>
  <pageMargins left="0.25" right="0.18529411764705883" top="0.75" bottom="0.75" header="0.3" footer="0.3"/>
  <pageSetup paperSize="9" scale="90" orientation="portrait" r:id="rId1"/>
  <headerFooter differentFirst="1">
    <oddHeader>&amp;R&amp;P/14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145"/>
  <sheetViews>
    <sheetView topLeftCell="A141" zoomScale="85" zoomScaleNormal="85" workbookViewId="0">
      <selection activeCell="J137" sqref="J137"/>
    </sheetView>
  </sheetViews>
  <sheetFormatPr defaultColWidth="8.44140625" defaultRowHeight="13.2"/>
  <cols>
    <col min="1" max="1" width="29.21875" customWidth="1"/>
    <col min="2" max="6" width="17.77734375" customWidth="1"/>
    <col min="7" max="9" width="8.77734375" customWidth="1"/>
  </cols>
  <sheetData>
    <row r="1" spans="1:9" ht="25.8">
      <c r="A1" s="824" t="s">
        <v>257</v>
      </c>
      <c r="B1" s="825"/>
      <c r="C1" s="825"/>
      <c r="D1" s="825"/>
      <c r="E1" s="825"/>
      <c r="F1" s="825"/>
      <c r="G1" s="825"/>
      <c r="H1" s="825"/>
      <c r="I1" s="825"/>
    </row>
    <row r="2" spans="1:9" ht="25.8">
      <c r="A2" s="824" t="s">
        <v>258</v>
      </c>
      <c r="B2" s="824"/>
      <c r="C2" s="824"/>
      <c r="D2" s="824"/>
      <c r="E2" s="824"/>
      <c r="F2" s="824"/>
      <c r="G2" s="824"/>
      <c r="H2" s="824"/>
      <c r="I2" s="824"/>
    </row>
    <row r="3" spans="1:9" ht="21">
      <c r="A3" s="284" t="s">
        <v>170</v>
      </c>
      <c r="B3" s="826"/>
      <c r="C3" s="826"/>
      <c r="D3" s="285" t="s">
        <v>300</v>
      </c>
      <c r="E3" s="826"/>
      <c r="F3" s="826"/>
      <c r="G3" s="285" t="s">
        <v>171</v>
      </c>
      <c r="H3" s="817" t="s">
        <v>172</v>
      </c>
      <c r="I3" s="817"/>
    </row>
    <row r="4" spans="1:9" ht="21">
      <c r="A4" s="284" t="s">
        <v>173</v>
      </c>
      <c r="B4" s="816" t="s">
        <v>338</v>
      </c>
      <c r="C4" s="816"/>
      <c r="D4" s="372" t="s">
        <v>300</v>
      </c>
      <c r="E4" s="816" t="s">
        <v>174</v>
      </c>
      <c r="F4" s="816"/>
      <c r="G4" s="285" t="s">
        <v>171</v>
      </c>
      <c r="H4" s="817" t="s">
        <v>175</v>
      </c>
      <c r="I4" s="817"/>
    </row>
    <row r="5" spans="1:9" ht="21">
      <c r="A5" s="287"/>
      <c r="B5" s="286"/>
      <c r="C5" s="286"/>
      <c r="D5" s="288"/>
      <c r="E5" s="286"/>
      <c r="F5" s="286"/>
      <c r="G5" s="288"/>
      <c r="H5" s="286"/>
      <c r="I5" s="286"/>
    </row>
    <row r="6" spans="1:9" ht="21">
      <c r="A6" s="882" t="s">
        <v>339</v>
      </c>
      <c r="B6" s="883"/>
      <c r="C6" s="883"/>
      <c r="D6" s="883"/>
      <c r="E6" s="883"/>
      <c r="F6" s="883"/>
      <c r="G6" s="883"/>
      <c r="H6" s="883"/>
      <c r="I6" s="884"/>
    </row>
    <row r="7" spans="1:9" ht="18">
      <c r="A7" s="818" t="s">
        <v>176</v>
      </c>
      <c r="B7" s="820" t="s">
        <v>177</v>
      </c>
      <c r="C7" s="821"/>
      <c r="D7" s="821"/>
      <c r="E7" s="821"/>
      <c r="F7" s="822"/>
      <c r="G7" s="365" t="s">
        <v>178</v>
      </c>
      <c r="H7" s="365" t="s">
        <v>179</v>
      </c>
      <c r="I7" s="365" t="s">
        <v>180</v>
      </c>
    </row>
    <row r="8" spans="1:9" ht="31.2" customHeight="1">
      <c r="A8" s="819"/>
      <c r="B8" s="366">
        <v>1</v>
      </c>
      <c r="C8" s="366">
        <v>2</v>
      </c>
      <c r="D8" s="366">
        <v>3</v>
      </c>
      <c r="E8" s="366">
        <v>4</v>
      </c>
      <c r="F8" s="366">
        <v>5</v>
      </c>
      <c r="G8" s="367" t="s">
        <v>181</v>
      </c>
      <c r="H8" s="365" t="s">
        <v>182</v>
      </c>
      <c r="I8" s="365" t="s">
        <v>183</v>
      </c>
    </row>
    <row r="9" spans="1:9" ht="28.2" customHeight="1">
      <c r="A9" s="828" t="s">
        <v>308</v>
      </c>
      <c r="B9" s="828"/>
      <c r="C9" s="828"/>
      <c r="D9" s="828"/>
      <c r="E9" s="828"/>
      <c r="F9" s="828"/>
      <c r="G9" s="827">
        <v>15</v>
      </c>
      <c r="H9" s="827"/>
      <c r="I9" s="827"/>
    </row>
    <row r="10" spans="1:9" ht="150.6" customHeight="1">
      <c r="A10" s="527" t="s">
        <v>292</v>
      </c>
      <c r="B10" s="528" t="s">
        <v>371</v>
      </c>
      <c r="C10" s="528" t="s">
        <v>372</v>
      </c>
      <c r="D10" s="528" t="s">
        <v>374</v>
      </c>
      <c r="E10" s="528" t="s">
        <v>373</v>
      </c>
      <c r="F10" s="528" t="s">
        <v>375</v>
      </c>
      <c r="G10" s="529">
        <v>5</v>
      </c>
      <c r="H10" s="530">
        <v>7</v>
      </c>
      <c r="I10" s="531">
        <f>G10*H10</f>
        <v>35</v>
      </c>
    </row>
    <row r="11" spans="1:9" ht="116.4" customHeight="1">
      <c r="A11" s="527" t="s">
        <v>547</v>
      </c>
      <c r="B11" s="517" t="s">
        <v>376</v>
      </c>
      <c r="C11" s="517" t="s">
        <v>377</v>
      </c>
      <c r="D11" s="517" t="s">
        <v>293</v>
      </c>
      <c r="E11" s="517" t="s">
        <v>378</v>
      </c>
      <c r="F11" s="517" t="s">
        <v>379</v>
      </c>
      <c r="G11" s="532">
        <v>5</v>
      </c>
      <c r="H11" s="533">
        <v>3</v>
      </c>
      <c r="I11" s="531">
        <f t="shared" ref="I11:I13" si="0">G11*H11</f>
        <v>15</v>
      </c>
    </row>
    <row r="12" spans="1:9" ht="44.4" customHeight="1">
      <c r="A12" s="517" t="s">
        <v>294</v>
      </c>
      <c r="B12" s="519" t="s">
        <v>380</v>
      </c>
      <c r="C12" s="519" t="s">
        <v>295</v>
      </c>
      <c r="D12" s="519" t="s">
        <v>296</v>
      </c>
      <c r="E12" s="519" t="s">
        <v>297</v>
      </c>
      <c r="F12" s="519" t="s">
        <v>298</v>
      </c>
      <c r="G12" s="532">
        <v>5</v>
      </c>
      <c r="H12" s="533">
        <v>2</v>
      </c>
      <c r="I12" s="531">
        <f t="shared" si="0"/>
        <v>10</v>
      </c>
    </row>
    <row r="13" spans="1:9" ht="133.19999999999999" customHeight="1">
      <c r="A13" s="517" t="s">
        <v>299</v>
      </c>
      <c r="B13" s="519" t="s">
        <v>381</v>
      </c>
      <c r="C13" s="519" t="s">
        <v>333</v>
      </c>
      <c r="D13" s="519" t="s">
        <v>357</v>
      </c>
      <c r="E13" s="519" t="s">
        <v>358</v>
      </c>
      <c r="F13" s="519" t="s">
        <v>359</v>
      </c>
      <c r="G13" s="532">
        <v>5</v>
      </c>
      <c r="H13" s="533">
        <v>3</v>
      </c>
      <c r="I13" s="531">
        <f t="shared" si="0"/>
        <v>15</v>
      </c>
    </row>
    <row r="14" spans="1:9" ht="28.2" customHeight="1">
      <c r="A14" s="838" t="s">
        <v>184</v>
      </c>
      <c r="B14" s="838"/>
      <c r="C14" s="838"/>
      <c r="D14" s="838"/>
      <c r="E14" s="838"/>
      <c r="F14" s="838"/>
      <c r="G14" s="838"/>
      <c r="H14" s="838"/>
      <c r="I14" s="534">
        <f>SUM(I10,I11,I12,I13)</f>
        <v>75</v>
      </c>
    </row>
    <row r="15" spans="1:9" ht="28.2" customHeight="1">
      <c r="A15" s="838" t="s">
        <v>343</v>
      </c>
      <c r="B15" s="838"/>
      <c r="C15" s="838"/>
      <c r="D15" s="838"/>
      <c r="E15" s="838"/>
      <c r="F15" s="838"/>
      <c r="G15" s="838"/>
      <c r="H15" s="838"/>
      <c r="I15" s="534">
        <f>I14*20/100</f>
        <v>15</v>
      </c>
    </row>
    <row r="16" spans="1:9" ht="28.2" customHeight="1">
      <c r="A16" s="50"/>
      <c r="B16" s="50"/>
      <c r="C16" s="50"/>
      <c r="D16" s="50"/>
      <c r="E16" s="50"/>
      <c r="F16" s="50"/>
      <c r="G16" s="50"/>
      <c r="H16" s="50"/>
      <c r="I16" s="49"/>
    </row>
    <row r="17" spans="1:9" ht="28.2" customHeight="1">
      <c r="A17" s="50"/>
      <c r="B17" s="50"/>
      <c r="C17" s="50"/>
      <c r="D17" s="50"/>
      <c r="E17" s="50"/>
      <c r="F17" s="50"/>
      <c r="G17" s="50"/>
      <c r="H17" s="50"/>
      <c r="I17" s="465"/>
    </row>
    <row r="18" spans="1:9" ht="28.2" customHeight="1">
      <c r="A18" s="50"/>
      <c r="B18" s="50"/>
      <c r="C18" s="50"/>
      <c r="D18" s="50"/>
      <c r="E18" s="50"/>
      <c r="F18" s="50"/>
      <c r="G18" s="50"/>
      <c r="H18" s="50"/>
      <c r="I18" s="465"/>
    </row>
    <row r="19" spans="1:9" ht="28.2" customHeight="1">
      <c r="A19" s="50"/>
      <c r="B19" s="50"/>
      <c r="C19" s="50"/>
      <c r="D19" s="50"/>
      <c r="E19" s="50"/>
      <c r="F19" s="50"/>
      <c r="G19" s="50"/>
      <c r="H19" s="50"/>
      <c r="I19" s="465"/>
    </row>
    <row r="20" spans="1:9" ht="28.2" customHeight="1">
      <c r="A20" s="50"/>
      <c r="B20" s="50"/>
      <c r="C20" s="50"/>
      <c r="D20" s="50"/>
      <c r="E20" s="50"/>
      <c r="F20" s="50"/>
      <c r="G20" s="50"/>
      <c r="H20" s="50"/>
      <c r="I20" s="465"/>
    </row>
    <row r="21" spans="1:9" ht="28.2" customHeight="1">
      <c r="A21" s="50"/>
      <c r="B21" s="50"/>
      <c r="C21" s="50"/>
      <c r="D21" s="50"/>
      <c r="E21" s="50"/>
      <c r="F21" s="50"/>
      <c r="G21" s="50"/>
      <c r="H21" s="50"/>
      <c r="I21" s="465"/>
    </row>
    <row r="22" spans="1:9" ht="28.2" customHeight="1">
      <c r="A22" s="50"/>
      <c r="B22" s="50"/>
      <c r="C22" s="50"/>
      <c r="D22" s="50"/>
      <c r="E22" s="50"/>
      <c r="F22" s="50"/>
      <c r="G22" s="50"/>
      <c r="H22" s="50"/>
      <c r="I22" s="465"/>
    </row>
    <row r="23" spans="1:9" ht="28.2" customHeight="1">
      <c r="A23" s="50"/>
      <c r="B23" s="50"/>
      <c r="C23" s="50"/>
      <c r="D23" s="50"/>
      <c r="E23" s="50"/>
      <c r="F23" s="50"/>
      <c r="G23" s="50"/>
      <c r="H23" s="50"/>
      <c r="I23" s="465"/>
    </row>
    <row r="24" spans="1:9" ht="28.2" customHeight="1">
      <c r="A24" s="50"/>
      <c r="B24" s="50"/>
      <c r="C24" s="50"/>
      <c r="D24" s="50"/>
      <c r="E24" s="50"/>
      <c r="F24" s="50"/>
      <c r="G24" s="50"/>
      <c r="H24" s="50"/>
      <c r="I24" s="465"/>
    </row>
    <row r="25" spans="1:9" ht="28.2" customHeight="1">
      <c r="A25" s="50"/>
      <c r="B25" s="50"/>
      <c r="C25" s="50"/>
      <c r="D25" s="50"/>
      <c r="E25" s="50"/>
      <c r="F25" s="50"/>
      <c r="G25" s="50"/>
      <c r="H25" s="50"/>
      <c r="I25" s="465"/>
    </row>
    <row r="26" spans="1:9" ht="28.05" customHeight="1">
      <c r="A26" s="828" t="s">
        <v>93</v>
      </c>
      <c r="B26" s="828"/>
      <c r="C26" s="828"/>
      <c r="D26" s="828"/>
      <c r="E26" s="828"/>
      <c r="F26" s="828"/>
      <c r="G26" s="827">
        <v>10</v>
      </c>
      <c r="H26" s="827"/>
      <c r="I26" s="827"/>
    </row>
    <row r="27" spans="1:9" ht="330" customHeight="1">
      <c r="A27" s="517" t="s">
        <v>382</v>
      </c>
      <c r="B27" s="519" t="s">
        <v>383</v>
      </c>
      <c r="C27" s="519" t="s">
        <v>384</v>
      </c>
      <c r="D27" s="519" t="s">
        <v>385</v>
      </c>
      <c r="E27" s="519" t="s">
        <v>386</v>
      </c>
      <c r="F27" s="535" t="s">
        <v>387</v>
      </c>
      <c r="G27" s="536">
        <v>5</v>
      </c>
      <c r="H27" s="537">
        <v>3</v>
      </c>
      <c r="I27" s="538">
        <f>G27*H27</f>
        <v>15</v>
      </c>
    </row>
    <row r="28" spans="1:9" ht="312" customHeight="1">
      <c r="A28" s="517" t="s">
        <v>394</v>
      </c>
      <c r="B28" s="519" t="s">
        <v>388</v>
      </c>
      <c r="C28" s="519" t="s">
        <v>389</v>
      </c>
      <c r="D28" s="519" t="s">
        <v>390</v>
      </c>
      <c r="E28" s="519" t="s">
        <v>391</v>
      </c>
      <c r="F28" s="519" t="s">
        <v>392</v>
      </c>
      <c r="G28" s="536">
        <v>5</v>
      </c>
      <c r="H28" s="537">
        <v>4</v>
      </c>
      <c r="I28" s="538">
        <f t="shared" ref="I28:I29" si="1">G28*H28</f>
        <v>20</v>
      </c>
    </row>
    <row r="29" spans="1:9" ht="144">
      <c r="A29" s="539" t="s">
        <v>393</v>
      </c>
      <c r="B29" s="518" t="s">
        <v>396</v>
      </c>
      <c r="C29" s="518" t="s">
        <v>395</v>
      </c>
      <c r="D29" s="518" t="s">
        <v>360</v>
      </c>
      <c r="E29" s="518" t="s">
        <v>334</v>
      </c>
      <c r="F29" s="518" t="s">
        <v>361</v>
      </c>
      <c r="G29" s="536">
        <v>5</v>
      </c>
      <c r="H29" s="537">
        <v>3</v>
      </c>
      <c r="I29" s="538">
        <f t="shared" si="1"/>
        <v>15</v>
      </c>
    </row>
    <row r="30" spans="1:9" ht="28.05" customHeight="1">
      <c r="A30" s="812" t="s">
        <v>184</v>
      </c>
      <c r="B30" s="812"/>
      <c r="C30" s="812"/>
      <c r="D30" s="812"/>
      <c r="E30" s="812"/>
      <c r="F30" s="812"/>
      <c r="G30" s="812"/>
      <c r="H30" s="812"/>
      <c r="I30" s="540">
        <f>SUM(I27,I28,I29)</f>
        <v>50</v>
      </c>
    </row>
    <row r="31" spans="1:9" ht="28.05" customHeight="1">
      <c r="A31" s="812" t="s">
        <v>312</v>
      </c>
      <c r="B31" s="812"/>
      <c r="C31" s="812"/>
      <c r="D31" s="812"/>
      <c r="E31" s="812"/>
      <c r="F31" s="812"/>
      <c r="G31" s="812"/>
      <c r="H31" s="812"/>
      <c r="I31" s="540">
        <f>I30*20/100</f>
        <v>10</v>
      </c>
    </row>
    <row r="32" spans="1:9" ht="18">
      <c r="A32" s="51"/>
      <c r="B32" s="51"/>
      <c r="C32" s="51"/>
      <c r="D32" s="51"/>
      <c r="E32" s="51"/>
      <c r="F32" s="51"/>
      <c r="G32" s="51"/>
      <c r="H32" s="51"/>
      <c r="I32" s="52"/>
    </row>
    <row r="33" spans="1:9" ht="28.05" customHeight="1">
      <c r="A33" s="832" t="s">
        <v>185</v>
      </c>
      <c r="B33" s="833"/>
      <c r="C33" s="833"/>
      <c r="D33" s="833"/>
      <c r="E33" s="833"/>
      <c r="F33" s="834"/>
      <c r="G33" s="835">
        <v>5</v>
      </c>
      <c r="H33" s="836"/>
      <c r="I33" s="837"/>
    </row>
    <row r="34" spans="1:9" ht="136.19999999999999" customHeight="1">
      <c r="A34" s="517" t="s">
        <v>538</v>
      </c>
      <c r="B34" s="519" t="s">
        <v>336</v>
      </c>
      <c r="C34" s="519" t="s">
        <v>337</v>
      </c>
      <c r="D34" s="519" t="s">
        <v>397</v>
      </c>
      <c r="E34" s="519" t="s">
        <v>362</v>
      </c>
      <c r="F34" s="519" t="s">
        <v>186</v>
      </c>
      <c r="G34" s="536">
        <v>5</v>
      </c>
      <c r="H34" s="537">
        <v>2</v>
      </c>
      <c r="I34" s="538">
        <f>G34*H34</f>
        <v>10</v>
      </c>
    </row>
    <row r="35" spans="1:9" ht="114" customHeight="1">
      <c r="A35" s="517" t="s">
        <v>398</v>
      </c>
      <c r="B35" s="519" t="s">
        <v>399</v>
      </c>
      <c r="C35" s="519" t="s">
        <v>400</v>
      </c>
      <c r="D35" s="519" t="s">
        <v>401</v>
      </c>
      <c r="E35" s="519" t="s">
        <v>402</v>
      </c>
      <c r="F35" s="519" t="s">
        <v>403</v>
      </c>
      <c r="G35" s="536">
        <v>5</v>
      </c>
      <c r="H35" s="537">
        <v>1</v>
      </c>
      <c r="I35" s="538">
        <f>G35*H35</f>
        <v>5</v>
      </c>
    </row>
    <row r="36" spans="1:9" ht="82.8" customHeight="1">
      <c r="A36" s="517" t="s">
        <v>404</v>
      </c>
      <c r="B36" s="519" t="s">
        <v>405</v>
      </c>
      <c r="C36" s="519" t="s">
        <v>407</v>
      </c>
      <c r="D36" s="519" t="s">
        <v>406</v>
      </c>
      <c r="E36" s="519" t="s">
        <v>408</v>
      </c>
      <c r="F36" s="519" t="s">
        <v>409</v>
      </c>
      <c r="G36" s="536">
        <v>5</v>
      </c>
      <c r="H36" s="537">
        <v>2</v>
      </c>
      <c r="I36" s="538">
        <f>G36*H36</f>
        <v>10</v>
      </c>
    </row>
    <row r="37" spans="1:9" ht="28.05" customHeight="1">
      <c r="A37" s="812" t="s">
        <v>184</v>
      </c>
      <c r="B37" s="812"/>
      <c r="C37" s="812"/>
      <c r="D37" s="812"/>
      <c r="E37" s="812"/>
      <c r="F37" s="812"/>
      <c r="G37" s="812"/>
      <c r="H37" s="812"/>
      <c r="I37" s="540">
        <f>SUM(I34,I35,I36)</f>
        <v>25</v>
      </c>
    </row>
    <row r="38" spans="1:9" ht="28.05" customHeight="1">
      <c r="A38" s="812" t="s">
        <v>341</v>
      </c>
      <c r="B38" s="812"/>
      <c r="C38" s="812"/>
      <c r="D38" s="812"/>
      <c r="E38" s="812"/>
      <c r="F38" s="812"/>
      <c r="G38" s="812"/>
      <c r="H38" s="812"/>
      <c r="I38" s="540">
        <f>I37*20/100</f>
        <v>5</v>
      </c>
    </row>
    <row r="39" spans="1:9" ht="28.05" customHeight="1">
      <c r="A39" s="885"/>
      <c r="B39" s="885"/>
      <c r="C39" s="885"/>
      <c r="D39" s="885"/>
      <c r="E39" s="885"/>
      <c r="F39" s="885"/>
      <c r="G39" s="885"/>
      <c r="H39" s="885"/>
      <c r="I39" s="886"/>
    </row>
    <row r="40" spans="1:9" ht="28.05" customHeight="1">
      <c r="A40" s="885"/>
      <c r="B40" s="885"/>
      <c r="C40" s="885"/>
      <c r="D40" s="885"/>
      <c r="E40" s="885"/>
      <c r="F40" s="885"/>
      <c r="G40" s="885"/>
      <c r="H40" s="885"/>
      <c r="I40" s="886"/>
    </row>
    <row r="41" spans="1:9" ht="28.05" customHeight="1">
      <c r="A41" s="887" t="s">
        <v>301</v>
      </c>
      <c r="B41" s="887"/>
      <c r="C41" s="887"/>
      <c r="D41" s="887"/>
      <c r="E41" s="887"/>
      <c r="F41" s="887"/>
      <c r="G41" s="827">
        <v>5</v>
      </c>
      <c r="H41" s="827"/>
      <c r="I41" s="827"/>
    </row>
    <row r="42" spans="1:9" ht="170.4" customHeight="1">
      <c r="A42" s="517" t="s">
        <v>410</v>
      </c>
      <c r="B42" s="519" t="s">
        <v>336</v>
      </c>
      <c r="C42" s="519" t="s">
        <v>337</v>
      </c>
      <c r="D42" s="519" t="s">
        <v>411</v>
      </c>
      <c r="E42" s="519" t="s">
        <v>335</v>
      </c>
      <c r="F42" s="541" t="s">
        <v>186</v>
      </c>
      <c r="G42" s="532">
        <v>5</v>
      </c>
      <c r="H42" s="533">
        <v>2</v>
      </c>
      <c r="I42" s="542">
        <f>G42*H42</f>
        <v>10</v>
      </c>
    </row>
    <row r="43" spans="1:9" ht="135.6" customHeight="1">
      <c r="A43" s="517" t="s">
        <v>412</v>
      </c>
      <c r="B43" s="519" t="s">
        <v>413</v>
      </c>
      <c r="C43" s="519" t="s">
        <v>414</v>
      </c>
      <c r="D43" s="519" t="s">
        <v>401</v>
      </c>
      <c r="E43" s="519" t="s">
        <v>402</v>
      </c>
      <c r="F43" s="519" t="s">
        <v>403</v>
      </c>
      <c r="G43" s="532">
        <v>5</v>
      </c>
      <c r="H43" s="533">
        <v>1</v>
      </c>
      <c r="I43" s="542">
        <f t="shared" ref="I43:I44" si="2">G43*H43</f>
        <v>5</v>
      </c>
    </row>
    <row r="44" spans="1:9" ht="100.8" customHeight="1">
      <c r="A44" s="523" t="s">
        <v>415</v>
      </c>
      <c r="B44" s="519" t="s">
        <v>416</v>
      </c>
      <c r="C44" s="519" t="s">
        <v>417</v>
      </c>
      <c r="D44" s="519" t="s">
        <v>418</v>
      </c>
      <c r="E44" s="519" t="s">
        <v>419</v>
      </c>
      <c r="F44" s="519" t="s">
        <v>420</v>
      </c>
      <c r="G44" s="532">
        <v>5</v>
      </c>
      <c r="H44" s="533">
        <v>2</v>
      </c>
      <c r="I44" s="542">
        <f t="shared" si="2"/>
        <v>10</v>
      </c>
    </row>
    <row r="45" spans="1:9" ht="28.05" customHeight="1">
      <c r="A45" s="812" t="s">
        <v>188</v>
      </c>
      <c r="B45" s="812"/>
      <c r="C45" s="812"/>
      <c r="D45" s="812"/>
      <c r="E45" s="812"/>
      <c r="F45" s="812"/>
      <c r="G45" s="812"/>
      <c r="H45" s="812"/>
      <c r="I45" s="540">
        <f>SUM(I41,I42,I43,I44)</f>
        <v>25</v>
      </c>
    </row>
    <row r="46" spans="1:9" ht="28.05" customHeight="1">
      <c r="A46" s="812" t="s">
        <v>341</v>
      </c>
      <c r="B46" s="812"/>
      <c r="C46" s="812"/>
      <c r="D46" s="812"/>
      <c r="E46" s="812"/>
      <c r="F46" s="812"/>
      <c r="G46" s="812"/>
      <c r="H46" s="812"/>
      <c r="I46" s="540">
        <f>I45*20/100</f>
        <v>5</v>
      </c>
    </row>
    <row r="47" spans="1:9" ht="28.05" customHeight="1">
      <c r="A47" s="53"/>
      <c r="B47" s="53"/>
      <c r="C47" s="53"/>
      <c r="D47" s="53"/>
      <c r="E47" s="53"/>
      <c r="F47" s="53"/>
      <c r="G47" s="54"/>
      <c r="H47" s="54"/>
      <c r="I47" s="55"/>
    </row>
    <row r="48" spans="1:9" ht="28.05" customHeight="1">
      <c r="A48" s="832" t="s">
        <v>189</v>
      </c>
      <c r="B48" s="833"/>
      <c r="C48" s="833"/>
      <c r="D48" s="833"/>
      <c r="E48" s="833"/>
      <c r="F48" s="833"/>
      <c r="G48" s="827">
        <v>5</v>
      </c>
      <c r="H48" s="827"/>
      <c r="I48" s="827"/>
    </row>
    <row r="49" spans="1:9" ht="95.4" customHeight="1">
      <c r="A49" s="523" t="s">
        <v>148</v>
      </c>
      <c r="B49" s="518" t="s">
        <v>421</v>
      </c>
      <c r="C49" s="518" t="s">
        <v>302</v>
      </c>
      <c r="D49" s="518" t="s">
        <v>423</v>
      </c>
      <c r="E49" s="518" t="s">
        <v>422</v>
      </c>
      <c r="F49" s="518" t="s">
        <v>424</v>
      </c>
      <c r="G49" s="543">
        <v>5</v>
      </c>
      <c r="H49" s="544">
        <v>1</v>
      </c>
      <c r="I49" s="542">
        <f>G49*H49</f>
        <v>5</v>
      </c>
    </row>
    <row r="50" spans="1:9" ht="57.6" customHeight="1">
      <c r="A50" s="523" t="s">
        <v>425</v>
      </c>
      <c r="B50" s="541" t="s">
        <v>426</v>
      </c>
      <c r="C50" s="541" t="s">
        <v>157</v>
      </c>
      <c r="D50" s="541" t="s">
        <v>192</v>
      </c>
      <c r="E50" s="541" t="s">
        <v>305</v>
      </c>
      <c r="F50" s="541" t="s">
        <v>427</v>
      </c>
      <c r="G50" s="543">
        <v>5</v>
      </c>
      <c r="H50" s="544">
        <v>2</v>
      </c>
      <c r="I50" s="542">
        <f t="shared" ref="I50:I51" si="3">G50*H50</f>
        <v>10</v>
      </c>
    </row>
    <row r="51" spans="1:9" ht="150.6" customHeight="1">
      <c r="A51" s="523" t="s">
        <v>428</v>
      </c>
      <c r="B51" s="541" t="s">
        <v>190</v>
      </c>
      <c r="C51" s="541" t="s">
        <v>303</v>
      </c>
      <c r="D51" s="541" t="s">
        <v>191</v>
      </c>
      <c r="E51" s="541" t="s">
        <v>304</v>
      </c>
      <c r="F51" s="519" t="s">
        <v>429</v>
      </c>
      <c r="G51" s="543">
        <v>5</v>
      </c>
      <c r="H51" s="544">
        <v>2</v>
      </c>
      <c r="I51" s="542">
        <f t="shared" si="3"/>
        <v>10</v>
      </c>
    </row>
    <row r="52" spans="1:9" ht="28.05" customHeight="1">
      <c r="A52" s="812" t="s">
        <v>184</v>
      </c>
      <c r="B52" s="812"/>
      <c r="C52" s="812"/>
      <c r="D52" s="812"/>
      <c r="E52" s="812"/>
      <c r="F52" s="812"/>
      <c r="G52" s="812"/>
      <c r="H52" s="812"/>
      <c r="I52" s="540">
        <f>SUM(I49,I50,I51)</f>
        <v>25</v>
      </c>
    </row>
    <row r="53" spans="1:9" ht="28.05" customHeight="1">
      <c r="A53" s="812" t="s">
        <v>341</v>
      </c>
      <c r="B53" s="812"/>
      <c r="C53" s="812"/>
      <c r="D53" s="812"/>
      <c r="E53" s="812"/>
      <c r="F53" s="812"/>
      <c r="G53" s="812"/>
      <c r="H53" s="812"/>
      <c r="I53" s="540">
        <f>I52*20/100</f>
        <v>5</v>
      </c>
    </row>
    <row r="54" spans="1:9" ht="28.05" customHeight="1">
      <c r="A54" s="885"/>
      <c r="B54" s="885"/>
      <c r="C54" s="885"/>
      <c r="D54" s="885"/>
      <c r="E54" s="885"/>
      <c r="F54" s="885"/>
      <c r="G54" s="885"/>
      <c r="H54" s="885"/>
      <c r="I54" s="886"/>
    </row>
    <row r="55" spans="1:9" ht="28.05" customHeight="1">
      <c r="A55" s="885"/>
      <c r="B55" s="885"/>
      <c r="C55" s="885"/>
      <c r="D55" s="885"/>
      <c r="E55" s="885"/>
      <c r="F55" s="885"/>
      <c r="G55" s="885"/>
      <c r="H55" s="885"/>
      <c r="I55" s="886"/>
    </row>
    <row r="56" spans="1:9" ht="28.05" customHeight="1">
      <c r="A56" s="888"/>
      <c r="B56" s="888"/>
      <c r="C56" s="888"/>
      <c r="D56" s="888"/>
      <c r="E56" s="888"/>
      <c r="F56" s="888"/>
      <c r="G56" s="888"/>
      <c r="H56" s="888"/>
      <c r="I56" s="889"/>
    </row>
    <row r="57" spans="1:9" ht="28.05" customHeight="1">
      <c r="A57" s="545" t="s">
        <v>307</v>
      </c>
      <c r="B57" s="545"/>
      <c r="C57" s="545"/>
      <c r="D57" s="545"/>
      <c r="E57" s="545"/>
      <c r="F57" s="546" t="s">
        <v>193</v>
      </c>
      <c r="G57" s="823">
        <f>I63+I70+I76+I82</f>
        <v>20</v>
      </c>
      <c r="H57" s="823"/>
      <c r="I57" s="545" t="s">
        <v>85</v>
      </c>
    </row>
    <row r="58" spans="1:9" ht="28.05" customHeight="1">
      <c r="A58" s="813" t="s">
        <v>315</v>
      </c>
      <c r="B58" s="813"/>
      <c r="C58" s="813"/>
      <c r="D58" s="813"/>
      <c r="E58" s="813"/>
      <c r="F58" s="813"/>
      <c r="G58" s="814">
        <v>8</v>
      </c>
      <c r="H58" s="814"/>
      <c r="I58" s="814"/>
    </row>
    <row r="59" spans="1:9" ht="189" customHeight="1">
      <c r="A59" s="523" t="s">
        <v>430</v>
      </c>
      <c r="B59" s="518" t="s">
        <v>431</v>
      </c>
      <c r="C59" s="547" t="s">
        <v>432</v>
      </c>
      <c r="D59" s="518" t="s">
        <v>433</v>
      </c>
      <c r="E59" s="518" t="s">
        <v>434</v>
      </c>
      <c r="F59" s="518" t="s">
        <v>435</v>
      </c>
      <c r="G59" s="548">
        <v>5</v>
      </c>
      <c r="H59" s="549">
        <v>3</v>
      </c>
      <c r="I59" s="550">
        <f>G59*H59</f>
        <v>15</v>
      </c>
    </row>
    <row r="60" spans="1:9" ht="78.599999999999994" customHeight="1">
      <c r="A60" s="551" t="s">
        <v>437</v>
      </c>
      <c r="B60" s="552" t="s">
        <v>436</v>
      </c>
      <c r="C60" s="518" t="s">
        <v>438</v>
      </c>
      <c r="D60" s="547" t="s">
        <v>439</v>
      </c>
      <c r="E60" s="518" t="s">
        <v>440</v>
      </c>
      <c r="F60" s="518" t="s">
        <v>441</v>
      </c>
      <c r="G60" s="548">
        <v>5</v>
      </c>
      <c r="H60" s="549">
        <v>3</v>
      </c>
      <c r="I60" s="550">
        <f t="shared" ref="I60:I61" si="4">G60*H60</f>
        <v>15</v>
      </c>
    </row>
    <row r="61" spans="1:9" ht="78.599999999999994" customHeight="1">
      <c r="A61" s="523" t="s">
        <v>443</v>
      </c>
      <c r="B61" s="519" t="s">
        <v>442</v>
      </c>
      <c r="C61" s="519" t="s">
        <v>444</v>
      </c>
      <c r="D61" s="519" t="s">
        <v>363</v>
      </c>
      <c r="E61" s="518" t="s">
        <v>364</v>
      </c>
      <c r="F61" s="518" t="s">
        <v>445</v>
      </c>
      <c r="G61" s="548">
        <v>5</v>
      </c>
      <c r="H61" s="549">
        <v>2</v>
      </c>
      <c r="I61" s="550">
        <f t="shared" si="4"/>
        <v>10</v>
      </c>
    </row>
    <row r="62" spans="1:9" ht="28.05" customHeight="1">
      <c r="A62" s="809" t="s">
        <v>184</v>
      </c>
      <c r="B62" s="810"/>
      <c r="C62" s="810"/>
      <c r="D62" s="810"/>
      <c r="E62" s="810"/>
      <c r="F62" s="810"/>
      <c r="G62" s="810"/>
      <c r="H62" s="811"/>
      <c r="I62" s="540">
        <f>SUM(I59,I60,I61)</f>
        <v>40</v>
      </c>
    </row>
    <row r="63" spans="1:9" ht="28.05" customHeight="1">
      <c r="A63" s="812" t="s">
        <v>344</v>
      </c>
      <c r="B63" s="812"/>
      <c r="C63" s="812"/>
      <c r="D63" s="812"/>
      <c r="E63" s="812"/>
      <c r="F63" s="812"/>
      <c r="G63" s="812"/>
      <c r="H63" s="812"/>
      <c r="I63" s="540">
        <f>I62*20/100</f>
        <v>8</v>
      </c>
    </row>
    <row r="64" spans="1:9" ht="28.05" customHeight="1">
      <c r="A64" s="357"/>
      <c r="B64" s="357"/>
      <c r="C64" s="357"/>
      <c r="D64" s="357"/>
      <c r="E64" s="357"/>
      <c r="F64" s="358"/>
      <c r="G64" s="359"/>
      <c r="H64" s="359"/>
      <c r="I64" s="357"/>
    </row>
    <row r="65" spans="1:9" ht="28.05" customHeight="1">
      <c r="A65" s="357"/>
      <c r="B65" s="357"/>
      <c r="C65" s="357"/>
      <c r="D65" s="357"/>
      <c r="E65" s="357"/>
      <c r="F65" s="358"/>
      <c r="G65" s="359"/>
      <c r="H65" s="359"/>
      <c r="I65" s="357"/>
    </row>
    <row r="66" spans="1:9" ht="28.05" customHeight="1">
      <c r="A66" s="813" t="s">
        <v>316</v>
      </c>
      <c r="B66" s="813"/>
      <c r="C66" s="813"/>
      <c r="D66" s="813"/>
      <c r="E66" s="813"/>
      <c r="F66" s="813"/>
      <c r="G66" s="814">
        <v>4</v>
      </c>
      <c r="H66" s="814"/>
      <c r="I66" s="814"/>
    </row>
    <row r="67" spans="1:9" ht="81.599999999999994" customHeight="1">
      <c r="A67" s="523" t="s">
        <v>446</v>
      </c>
      <c r="B67" s="519" t="s">
        <v>451</v>
      </c>
      <c r="C67" s="519" t="s">
        <v>452</v>
      </c>
      <c r="D67" s="519" t="s">
        <v>309</v>
      </c>
      <c r="E67" s="519" t="s">
        <v>448</v>
      </c>
      <c r="F67" s="519" t="s">
        <v>449</v>
      </c>
      <c r="G67" s="548">
        <v>5</v>
      </c>
      <c r="H67" s="549">
        <v>1</v>
      </c>
      <c r="I67" s="550">
        <f>G67*H67</f>
        <v>5</v>
      </c>
    </row>
    <row r="68" spans="1:9" ht="62.4" customHeight="1">
      <c r="A68" s="523" t="s">
        <v>450</v>
      </c>
      <c r="B68" s="519" t="s">
        <v>451</v>
      </c>
      <c r="C68" s="519" t="s">
        <v>453</v>
      </c>
      <c r="D68" s="519" t="s">
        <v>454</v>
      </c>
      <c r="E68" s="519" t="s">
        <v>311</v>
      </c>
      <c r="F68" s="519" t="s">
        <v>310</v>
      </c>
      <c r="G68" s="548">
        <v>5</v>
      </c>
      <c r="H68" s="549">
        <v>3</v>
      </c>
      <c r="I68" s="550">
        <f t="shared" ref="I68" si="5">G68*H68</f>
        <v>15</v>
      </c>
    </row>
    <row r="69" spans="1:9" ht="28.05" customHeight="1">
      <c r="A69" s="809" t="s">
        <v>184</v>
      </c>
      <c r="B69" s="810"/>
      <c r="C69" s="810"/>
      <c r="D69" s="810"/>
      <c r="E69" s="810"/>
      <c r="F69" s="810"/>
      <c r="G69" s="810"/>
      <c r="H69" s="811"/>
      <c r="I69" s="540">
        <f>SUM(I67,I68)</f>
        <v>20</v>
      </c>
    </row>
    <row r="70" spans="1:9" ht="28.05" customHeight="1">
      <c r="A70" s="812" t="s">
        <v>345</v>
      </c>
      <c r="B70" s="812"/>
      <c r="C70" s="812"/>
      <c r="D70" s="812"/>
      <c r="E70" s="812"/>
      <c r="F70" s="812"/>
      <c r="G70" s="812"/>
      <c r="H70" s="812"/>
      <c r="I70" s="540">
        <f>I69*20/100</f>
        <v>4</v>
      </c>
    </row>
    <row r="71" spans="1:9" ht="28.05" customHeight="1">
      <c r="A71" s="56"/>
      <c r="B71" s="309"/>
      <c r="C71" s="309"/>
      <c r="D71" s="309"/>
      <c r="E71" s="309"/>
      <c r="F71" s="309"/>
      <c r="G71" s="309"/>
      <c r="H71" s="54"/>
      <c r="I71" s="54"/>
    </row>
    <row r="72" spans="1:9" ht="28.05" customHeight="1">
      <c r="A72" s="813" t="s">
        <v>317</v>
      </c>
      <c r="B72" s="813"/>
      <c r="C72" s="813"/>
      <c r="D72" s="813"/>
      <c r="E72" s="813"/>
      <c r="F72" s="813"/>
      <c r="G72" s="814">
        <v>4</v>
      </c>
      <c r="H72" s="814"/>
      <c r="I72" s="814"/>
    </row>
    <row r="73" spans="1:9" ht="62.4" customHeight="1">
      <c r="A73" s="523" t="s">
        <v>318</v>
      </c>
      <c r="B73" s="553" t="s">
        <v>447</v>
      </c>
      <c r="C73" s="553" t="s">
        <v>452</v>
      </c>
      <c r="D73" s="553" t="s">
        <v>309</v>
      </c>
      <c r="E73" s="553" t="s">
        <v>448</v>
      </c>
      <c r="F73" s="553" t="s">
        <v>449</v>
      </c>
      <c r="G73" s="548">
        <v>5</v>
      </c>
      <c r="H73" s="549">
        <v>1</v>
      </c>
      <c r="I73" s="550">
        <f>G73*H73</f>
        <v>5</v>
      </c>
    </row>
    <row r="74" spans="1:9" ht="63" customHeight="1">
      <c r="A74" s="523" t="s">
        <v>279</v>
      </c>
      <c r="B74" s="518" t="s">
        <v>455</v>
      </c>
      <c r="C74" s="518" t="s">
        <v>456</v>
      </c>
      <c r="D74" s="518" t="s">
        <v>457</v>
      </c>
      <c r="E74" s="518" t="s">
        <v>458</v>
      </c>
      <c r="F74" s="518" t="s">
        <v>459</v>
      </c>
      <c r="G74" s="548">
        <v>5</v>
      </c>
      <c r="H74" s="549">
        <v>3</v>
      </c>
      <c r="I74" s="550">
        <f t="shared" ref="I74" si="6">G74*H74</f>
        <v>15</v>
      </c>
    </row>
    <row r="75" spans="1:9" ht="28.05" customHeight="1">
      <c r="A75" s="809" t="s">
        <v>184</v>
      </c>
      <c r="B75" s="810"/>
      <c r="C75" s="810"/>
      <c r="D75" s="810"/>
      <c r="E75" s="810"/>
      <c r="F75" s="810"/>
      <c r="G75" s="810"/>
      <c r="H75" s="811"/>
      <c r="I75" s="540">
        <f>SUM(I73,I74)</f>
        <v>20</v>
      </c>
    </row>
    <row r="76" spans="1:9" ht="28.05" customHeight="1">
      <c r="A76" s="812" t="s">
        <v>345</v>
      </c>
      <c r="B76" s="812"/>
      <c r="C76" s="812"/>
      <c r="D76" s="812"/>
      <c r="E76" s="812"/>
      <c r="F76" s="812"/>
      <c r="G76" s="812"/>
      <c r="H76" s="812"/>
      <c r="I76" s="540">
        <f>I75*20/100</f>
        <v>4</v>
      </c>
    </row>
    <row r="77" spans="1:9" ht="28.05" customHeight="1">
      <c r="A77" s="56"/>
      <c r="B77" s="309"/>
      <c r="C77" s="309"/>
      <c r="D77" s="309"/>
      <c r="E77" s="309"/>
      <c r="F77" s="309"/>
      <c r="G77" s="309"/>
      <c r="H77" s="54"/>
      <c r="I77" s="54"/>
    </row>
    <row r="78" spans="1:9" ht="28.05" customHeight="1">
      <c r="A78" s="813" t="s">
        <v>319</v>
      </c>
      <c r="B78" s="813"/>
      <c r="C78" s="813"/>
      <c r="D78" s="813"/>
      <c r="E78" s="813"/>
      <c r="F78" s="813"/>
      <c r="G78" s="814">
        <v>4</v>
      </c>
      <c r="H78" s="814"/>
      <c r="I78" s="814"/>
    </row>
    <row r="79" spans="1:9" ht="120" customHeight="1">
      <c r="A79" s="523" t="s">
        <v>460</v>
      </c>
      <c r="B79" s="519" t="s">
        <v>461</v>
      </c>
      <c r="C79" s="519" t="s">
        <v>462</v>
      </c>
      <c r="D79" s="519" t="s">
        <v>463</v>
      </c>
      <c r="E79" s="519" t="s">
        <v>365</v>
      </c>
      <c r="F79" s="519" t="s">
        <v>464</v>
      </c>
      <c r="G79" s="548">
        <v>5</v>
      </c>
      <c r="H79" s="549">
        <v>2</v>
      </c>
      <c r="I79" s="550">
        <f>G79*H79</f>
        <v>10</v>
      </c>
    </row>
    <row r="80" spans="1:9" ht="99" customHeight="1">
      <c r="A80" s="523" t="s">
        <v>465</v>
      </c>
      <c r="B80" s="519" t="s">
        <v>466</v>
      </c>
      <c r="C80" s="519" t="s">
        <v>462</v>
      </c>
      <c r="D80" s="519" t="s">
        <v>467</v>
      </c>
      <c r="E80" s="519" t="s">
        <v>365</v>
      </c>
      <c r="F80" s="519" t="s">
        <v>468</v>
      </c>
      <c r="G80" s="548">
        <v>5</v>
      </c>
      <c r="H80" s="549">
        <v>2</v>
      </c>
      <c r="I80" s="550">
        <f t="shared" ref="I80" si="7">G80*H80</f>
        <v>10</v>
      </c>
    </row>
    <row r="81" spans="1:9" ht="28.05" customHeight="1">
      <c r="A81" s="809" t="s">
        <v>184</v>
      </c>
      <c r="B81" s="810"/>
      <c r="C81" s="810"/>
      <c r="D81" s="810"/>
      <c r="E81" s="810"/>
      <c r="F81" s="810"/>
      <c r="G81" s="810"/>
      <c r="H81" s="811"/>
      <c r="I81" s="540">
        <f>SUM(I79,I80)</f>
        <v>20</v>
      </c>
    </row>
    <row r="82" spans="1:9" ht="28.05" customHeight="1">
      <c r="A82" s="812" t="s">
        <v>345</v>
      </c>
      <c r="B82" s="812"/>
      <c r="C82" s="812"/>
      <c r="D82" s="812"/>
      <c r="E82" s="812"/>
      <c r="F82" s="812"/>
      <c r="G82" s="812"/>
      <c r="H82" s="812"/>
      <c r="I82" s="540">
        <f>I81*20/100</f>
        <v>4</v>
      </c>
    </row>
    <row r="83" spans="1:9" ht="28.05" customHeight="1">
      <c r="A83" s="50"/>
      <c r="B83" s="50"/>
      <c r="C83" s="50"/>
      <c r="D83" s="50"/>
      <c r="E83" s="50"/>
      <c r="F83" s="50"/>
      <c r="G83" s="50"/>
      <c r="H83" s="50"/>
      <c r="I83" s="465"/>
    </row>
    <row r="84" spans="1:9" ht="28.05" customHeight="1">
      <c r="A84" s="293" t="s">
        <v>346</v>
      </c>
      <c r="B84" s="293"/>
      <c r="C84" s="293"/>
      <c r="D84" s="293"/>
      <c r="E84" s="293"/>
      <c r="F84" s="294" t="s">
        <v>193</v>
      </c>
      <c r="G84" s="839">
        <f>I94</f>
        <v>16</v>
      </c>
      <c r="H84" s="839"/>
      <c r="I84" s="293" t="s">
        <v>85</v>
      </c>
    </row>
    <row r="85" spans="1:9" ht="28.05" customHeight="1">
      <c r="A85" s="302" t="s">
        <v>320</v>
      </c>
      <c r="B85" s="302"/>
      <c r="C85" s="302"/>
      <c r="D85" s="302"/>
      <c r="E85" s="302"/>
      <c r="F85" s="303"/>
      <c r="G85" s="304"/>
      <c r="H85" s="304"/>
      <c r="I85" s="302"/>
    </row>
    <row r="86" spans="1:9" ht="28.05" customHeight="1">
      <c r="A86" s="298" t="s">
        <v>321</v>
      </c>
      <c r="B86" s="375">
        <v>0.4</v>
      </c>
      <c r="C86" s="299"/>
      <c r="D86" s="299"/>
      <c r="E86" s="299"/>
      <c r="F86" s="299"/>
      <c r="G86" s="300"/>
      <c r="H86" s="300"/>
      <c r="I86" s="301"/>
    </row>
    <row r="87" spans="1:9" ht="43.2" customHeight="1">
      <c r="A87" s="72" t="s">
        <v>322</v>
      </c>
      <c r="B87" s="75" t="s">
        <v>469</v>
      </c>
      <c r="C87" s="75" t="s">
        <v>471</v>
      </c>
      <c r="D87" s="75" t="s">
        <v>470</v>
      </c>
      <c r="E87" s="75" t="s">
        <v>472</v>
      </c>
      <c r="F87" s="75" t="s">
        <v>473</v>
      </c>
      <c r="G87" s="368">
        <v>5</v>
      </c>
      <c r="H87" s="370">
        <v>8</v>
      </c>
      <c r="I87" s="369">
        <f>G87*H87</f>
        <v>40</v>
      </c>
    </row>
    <row r="88" spans="1:9" ht="27" customHeight="1">
      <c r="A88" s="72" t="s">
        <v>323</v>
      </c>
      <c r="B88" s="71" t="s">
        <v>159</v>
      </c>
      <c r="C88" s="71" t="s">
        <v>159</v>
      </c>
      <c r="D88" s="71" t="s">
        <v>195</v>
      </c>
      <c r="E88" s="71" t="s">
        <v>196</v>
      </c>
      <c r="F88" s="71" t="s">
        <v>197</v>
      </c>
      <c r="G88" s="368">
        <v>5</v>
      </c>
      <c r="H88" s="370">
        <v>4</v>
      </c>
      <c r="I88" s="369">
        <f>G88*H88</f>
        <v>20</v>
      </c>
    </row>
    <row r="89" spans="1:9" ht="42.6" customHeight="1">
      <c r="A89" s="72" t="s">
        <v>324</v>
      </c>
      <c r="B89" s="71" t="s">
        <v>198</v>
      </c>
      <c r="C89" s="71" t="s">
        <v>199</v>
      </c>
      <c r="D89" s="71" t="s">
        <v>200</v>
      </c>
      <c r="E89" s="71" t="s">
        <v>201</v>
      </c>
      <c r="F89" s="71" t="s">
        <v>202</v>
      </c>
      <c r="G89" s="368">
        <v>5</v>
      </c>
      <c r="H89" s="370">
        <v>16</v>
      </c>
      <c r="I89" s="369">
        <f>G89*H89</f>
        <v>80</v>
      </c>
    </row>
    <row r="90" spans="1:9" ht="42.6" customHeight="1">
      <c r="A90" s="72" t="s">
        <v>325</v>
      </c>
      <c r="B90" s="58" t="s">
        <v>203</v>
      </c>
      <c r="C90" s="58" t="s">
        <v>204</v>
      </c>
      <c r="D90" s="58" t="s">
        <v>205</v>
      </c>
      <c r="E90" s="58" t="s">
        <v>206</v>
      </c>
      <c r="F90" s="58" t="s">
        <v>207</v>
      </c>
      <c r="G90" s="368">
        <v>5</v>
      </c>
      <c r="H90" s="370">
        <v>4</v>
      </c>
      <c r="I90" s="369">
        <f>G90*H90</f>
        <v>20</v>
      </c>
    </row>
    <row r="91" spans="1:9" ht="45" customHeight="1">
      <c r="A91" s="72" t="s">
        <v>326</v>
      </c>
      <c r="B91" s="71" t="s">
        <v>253</v>
      </c>
      <c r="C91" s="71" t="s">
        <v>254</v>
      </c>
      <c r="D91" s="71" t="s">
        <v>255</v>
      </c>
      <c r="E91" s="71" t="s">
        <v>252</v>
      </c>
      <c r="F91" s="71" t="s">
        <v>256</v>
      </c>
      <c r="G91" s="368">
        <v>5</v>
      </c>
      <c r="H91" s="370">
        <v>8</v>
      </c>
      <c r="I91" s="369">
        <f>G91*H91</f>
        <v>40</v>
      </c>
    </row>
    <row r="92" spans="1:9" ht="28.05" customHeight="1">
      <c r="A92" s="829" t="s">
        <v>184</v>
      </c>
      <c r="B92" s="830"/>
      <c r="C92" s="830"/>
      <c r="D92" s="830"/>
      <c r="E92" s="830"/>
      <c r="F92" s="830"/>
      <c r="G92" s="830"/>
      <c r="H92" s="831"/>
      <c r="I92" s="371">
        <f>SUM(I87,I88,I89,I90,I91)/2</f>
        <v>100</v>
      </c>
    </row>
    <row r="93" spans="1:9" ht="28.05" customHeight="1">
      <c r="A93" s="815" t="s">
        <v>347</v>
      </c>
      <c r="B93" s="815"/>
      <c r="C93" s="815"/>
      <c r="D93" s="815"/>
      <c r="E93" s="815"/>
      <c r="F93" s="815"/>
      <c r="G93" s="815"/>
      <c r="H93" s="815"/>
      <c r="I93" s="48">
        <f>I92*40/100</f>
        <v>40</v>
      </c>
    </row>
    <row r="94" spans="1:9" ht="28.05" customHeight="1">
      <c r="A94" s="815" t="s">
        <v>366</v>
      </c>
      <c r="B94" s="815"/>
      <c r="C94" s="815"/>
      <c r="D94" s="815"/>
      <c r="E94" s="815"/>
      <c r="F94" s="815"/>
      <c r="G94" s="815"/>
      <c r="H94" s="815"/>
      <c r="I94" s="48">
        <f>(I93*16/40)</f>
        <v>16</v>
      </c>
    </row>
    <row r="95" spans="1:9" ht="28.05" customHeight="1">
      <c r="A95" s="296"/>
      <c r="B95" s="296"/>
      <c r="C95" s="296"/>
      <c r="D95" s="296"/>
      <c r="E95" s="296"/>
      <c r="F95" s="296"/>
      <c r="G95" s="296"/>
      <c r="H95" s="296"/>
      <c r="I95" s="297"/>
    </row>
    <row r="96" spans="1:9" ht="28.05" customHeight="1">
      <c r="A96" s="840" t="s">
        <v>520</v>
      </c>
      <c r="B96" s="841"/>
      <c r="C96" s="841"/>
      <c r="D96" s="841"/>
      <c r="E96" s="841"/>
      <c r="F96" s="841"/>
      <c r="G96" s="841"/>
      <c r="H96" s="841"/>
      <c r="I96" s="841"/>
    </row>
    <row r="97" spans="1:9" ht="33.6" customHeight="1">
      <c r="A97" s="459" t="s">
        <v>521</v>
      </c>
      <c r="B97" s="295">
        <v>0.5</v>
      </c>
      <c r="C97" s="73" t="s">
        <v>522</v>
      </c>
      <c r="D97" s="73"/>
      <c r="E97" s="73"/>
      <c r="F97" s="73"/>
      <c r="G97" s="73"/>
      <c r="H97" s="73"/>
      <c r="I97" s="74"/>
    </row>
    <row r="98" spans="1:9" ht="36">
      <c r="A98" s="554" t="s">
        <v>327</v>
      </c>
      <c r="B98" s="555" t="s">
        <v>208</v>
      </c>
      <c r="C98" s="555" t="s">
        <v>209</v>
      </c>
      <c r="D98" s="555" t="s">
        <v>210</v>
      </c>
      <c r="E98" s="555" t="s">
        <v>211</v>
      </c>
      <c r="F98" s="555" t="s">
        <v>212</v>
      </c>
      <c r="G98" s="520"/>
      <c r="H98" s="521">
        <v>15</v>
      </c>
      <c r="I98" s="522">
        <f>G98*H98</f>
        <v>0</v>
      </c>
    </row>
    <row r="99" spans="1:9" ht="43.2" customHeight="1">
      <c r="A99" s="554" t="s">
        <v>328</v>
      </c>
      <c r="B99" s="556" t="s">
        <v>213</v>
      </c>
      <c r="C99" s="555" t="s">
        <v>214</v>
      </c>
      <c r="D99" s="555" t="s">
        <v>215</v>
      </c>
      <c r="E99" s="555" t="s">
        <v>216</v>
      </c>
      <c r="F99" s="555" t="s">
        <v>217</v>
      </c>
      <c r="G99" s="520"/>
      <c r="H99" s="521">
        <v>10</v>
      </c>
      <c r="I99" s="522">
        <f>G99*H99</f>
        <v>0</v>
      </c>
    </row>
    <row r="100" spans="1:9" ht="45" customHeight="1">
      <c r="A100" s="554" t="s">
        <v>523</v>
      </c>
      <c r="B100" s="525" t="s">
        <v>194</v>
      </c>
      <c r="C100" s="555" t="s">
        <v>218</v>
      </c>
      <c r="D100" s="555" t="s">
        <v>219</v>
      </c>
      <c r="E100" s="555" t="s">
        <v>220</v>
      </c>
      <c r="F100" s="555" t="s">
        <v>221</v>
      </c>
      <c r="G100" s="520"/>
      <c r="H100" s="521">
        <v>15</v>
      </c>
      <c r="I100" s="522">
        <f>G100*H100</f>
        <v>0</v>
      </c>
    </row>
    <row r="101" spans="1:9" ht="99" customHeight="1">
      <c r="A101" s="511" t="s">
        <v>586</v>
      </c>
      <c r="B101" s="512" t="s">
        <v>576</v>
      </c>
      <c r="C101" s="512" t="s">
        <v>577</v>
      </c>
      <c r="D101" s="512" t="s">
        <v>578</v>
      </c>
      <c r="E101" s="513" t="s">
        <v>574</v>
      </c>
      <c r="F101" s="513" t="s">
        <v>575</v>
      </c>
      <c r="G101" s="514"/>
      <c r="H101" s="515">
        <v>10</v>
      </c>
      <c r="I101" s="516">
        <f>G101*H101</f>
        <v>0</v>
      </c>
    </row>
    <row r="102" spans="1:9" ht="28.05" customHeight="1">
      <c r="A102" s="809" t="s">
        <v>184</v>
      </c>
      <c r="B102" s="810"/>
      <c r="C102" s="810"/>
      <c r="D102" s="810"/>
      <c r="E102" s="810"/>
      <c r="F102" s="810"/>
      <c r="G102" s="810"/>
      <c r="H102" s="811"/>
      <c r="I102" s="526">
        <f>SUM(I98:I101)/2.5</f>
        <v>0</v>
      </c>
    </row>
    <row r="103" spans="1:9" ht="28.05" customHeight="1">
      <c r="A103" s="812" t="s">
        <v>474</v>
      </c>
      <c r="B103" s="812"/>
      <c r="C103" s="812"/>
      <c r="D103" s="812"/>
      <c r="E103" s="812"/>
      <c r="F103" s="812"/>
      <c r="G103" s="812"/>
      <c r="H103" s="812"/>
      <c r="I103" s="540">
        <f>I102*50/100</f>
        <v>0</v>
      </c>
    </row>
    <row r="104" spans="1:9" ht="28.05" customHeight="1">
      <c r="A104" s="812" t="s">
        <v>475</v>
      </c>
      <c r="B104" s="812"/>
      <c r="C104" s="812"/>
      <c r="D104" s="812"/>
      <c r="E104" s="812"/>
      <c r="F104" s="812"/>
      <c r="G104" s="812"/>
      <c r="H104" s="812"/>
      <c r="I104" s="540">
        <f>I103*20/50</f>
        <v>0</v>
      </c>
    </row>
    <row r="105" spans="1:9" ht="28.05" customHeight="1">
      <c r="A105" s="557"/>
      <c r="B105" s="557"/>
      <c r="C105" s="557"/>
      <c r="D105" s="557"/>
      <c r="E105" s="557"/>
      <c r="F105" s="557"/>
      <c r="G105" s="557"/>
      <c r="H105" s="557"/>
      <c r="I105" s="557"/>
    </row>
    <row r="106" spans="1:9" ht="49.8" customHeight="1">
      <c r="A106" s="459" t="s">
        <v>476</v>
      </c>
      <c r="B106" s="295">
        <v>0.5</v>
      </c>
      <c r="C106" s="73" t="s">
        <v>539</v>
      </c>
      <c r="D106" s="73"/>
      <c r="E106" s="73"/>
      <c r="F106" s="73"/>
      <c r="G106" s="73"/>
      <c r="H106" s="73"/>
      <c r="I106" s="74"/>
    </row>
    <row r="107" spans="1:9" ht="39.6" customHeight="1">
      <c r="A107" s="554" t="s">
        <v>540</v>
      </c>
      <c r="B107" s="555" t="s">
        <v>208</v>
      </c>
      <c r="C107" s="555" t="s">
        <v>209</v>
      </c>
      <c r="D107" s="555" t="s">
        <v>210</v>
      </c>
      <c r="E107" s="555" t="s">
        <v>211</v>
      </c>
      <c r="F107" s="555" t="s">
        <v>212</v>
      </c>
      <c r="G107" s="520"/>
      <c r="H107" s="521">
        <v>15</v>
      </c>
      <c r="I107" s="522">
        <f>G107*H107</f>
        <v>0</v>
      </c>
    </row>
    <row r="108" spans="1:9" ht="39" customHeight="1">
      <c r="A108" s="554" t="s">
        <v>541</v>
      </c>
      <c r="B108" s="556" t="s">
        <v>213</v>
      </c>
      <c r="C108" s="555" t="s">
        <v>214</v>
      </c>
      <c r="D108" s="555" t="s">
        <v>215</v>
      </c>
      <c r="E108" s="555" t="s">
        <v>216</v>
      </c>
      <c r="F108" s="555" t="s">
        <v>217</v>
      </c>
      <c r="G108" s="520"/>
      <c r="H108" s="521">
        <v>10</v>
      </c>
      <c r="I108" s="522">
        <f>G108*H108</f>
        <v>0</v>
      </c>
    </row>
    <row r="109" spans="1:9" ht="39.6" customHeight="1">
      <c r="A109" s="524" t="s">
        <v>542</v>
      </c>
      <c r="B109" s="525" t="s">
        <v>194</v>
      </c>
      <c r="C109" s="525" t="s">
        <v>218</v>
      </c>
      <c r="D109" s="525" t="s">
        <v>219</v>
      </c>
      <c r="E109" s="525" t="s">
        <v>220</v>
      </c>
      <c r="F109" s="525" t="s">
        <v>221</v>
      </c>
      <c r="G109" s="514"/>
      <c r="H109" s="515">
        <v>15</v>
      </c>
      <c r="I109" s="516">
        <f>G109*H109</f>
        <v>0</v>
      </c>
    </row>
    <row r="110" spans="1:9" ht="99" customHeight="1">
      <c r="A110" s="511" t="s">
        <v>587</v>
      </c>
      <c r="B110" s="512" t="s">
        <v>576</v>
      </c>
      <c r="C110" s="512" t="s">
        <v>577</v>
      </c>
      <c r="D110" s="512" t="s">
        <v>578</v>
      </c>
      <c r="E110" s="513" t="s">
        <v>574</v>
      </c>
      <c r="F110" s="513" t="s">
        <v>575</v>
      </c>
      <c r="G110" s="514"/>
      <c r="H110" s="515">
        <v>10</v>
      </c>
      <c r="I110" s="516">
        <f>G110*H110</f>
        <v>0</v>
      </c>
    </row>
    <row r="111" spans="1:9" ht="28.05" customHeight="1">
      <c r="A111" s="809" t="s">
        <v>184</v>
      </c>
      <c r="B111" s="810"/>
      <c r="C111" s="810"/>
      <c r="D111" s="810"/>
      <c r="E111" s="810"/>
      <c r="F111" s="810"/>
      <c r="G111" s="810"/>
      <c r="H111" s="811"/>
      <c r="I111" s="526">
        <f>SUM(I107:I110)/2.5</f>
        <v>0</v>
      </c>
    </row>
    <row r="112" spans="1:9" ht="28.05" customHeight="1">
      <c r="A112" s="812" t="s">
        <v>474</v>
      </c>
      <c r="B112" s="812"/>
      <c r="C112" s="812"/>
      <c r="D112" s="812"/>
      <c r="E112" s="812"/>
      <c r="F112" s="812"/>
      <c r="G112" s="812"/>
      <c r="H112" s="812"/>
      <c r="I112" s="540">
        <f>I111*50/100</f>
        <v>0</v>
      </c>
    </row>
    <row r="113" spans="1:9" ht="28.05" customHeight="1">
      <c r="A113" s="812" t="s">
        <v>475</v>
      </c>
      <c r="B113" s="812"/>
      <c r="C113" s="812"/>
      <c r="D113" s="812"/>
      <c r="E113" s="812"/>
      <c r="F113" s="812"/>
      <c r="G113" s="812"/>
      <c r="H113" s="812"/>
      <c r="I113" s="540">
        <f>I112*20/50</f>
        <v>0</v>
      </c>
    </row>
    <row r="114" spans="1:9" ht="28.05" customHeight="1">
      <c r="A114" s="557"/>
      <c r="B114" s="557"/>
      <c r="C114" s="557"/>
      <c r="D114" s="557"/>
      <c r="E114" s="557"/>
      <c r="F114" s="557"/>
      <c r="G114" s="557"/>
      <c r="H114" s="557"/>
      <c r="I114" s="557"/>
    </row>
    <row r="115" spans="1:9" ht="28.05" customHeight="1">
      <c r="A115" s="459" t="s">
        <v>477</v>
      </c>
      <c r="B115" s="295">
        <v>0.5</v>
      </c>
      <c r="C115" s="73" t="s">
        <v>524</v>
      </c>
      <c r="D115" s="73"/>
      <c r="E115" s="73"/>
      <c r="F115" s="73"/>
      <c r="G115" s="73"/>
      <c r="H115" s="73"/>
      <c r="I115" s="74"/>
    </row>
    <row r="116" spans="1:9" ht="334.8" customHeight="1">
      <c r="A116" s="517" t="s">
        <v>543</v>
      </c>
      <c r="B116" s="525" t="s">
        <v>383</v>
      </c>
      <c r="C116" s="525" t="s">
        <v>384</v>
      </c>
      <c r="D116" s="525" t="s">
        <v>385</v>
      </c>
      <c r="E116" s="525" t="s">
        <v>386</v>
      </c>
      <c r="F116" s="525" t="s">
        <v>585</v>
      </c>
      <c r="G116" s="514"/>
      <c r="H116" s="515">
        <v>20</v>
      </c>
      <c r="I116" s="516">
        <f>G116*H116</f>
        <v>0</v>
      </c>
    </row>
    <row r="117" spans="1:9" ht="306">
      <c r="A117" s="517" t="s">
        <v>544</v>
      </c>
      <c r="B117" s="525" t="s">
        <v>388</v>
      </c>
      <c r="C117" s="525" t="s">
        <v>389</v>
      </c>
      <c r="D117" s="525" t="s">
        <v>390</v>
      </c>
      <c r="E117" s="525" t="s">
        <v>391</v>
      </c>
      <c r="F117" s="525" t="s">
        <v>392</v>
      </c>
      <c r="G117" s="514"/>
      <c r="H117" s="515">
        <v>20</v>
      </c>
      <c r="I117" s="516">
        <f>G117*H117</f>
        <v>0</v>
      </c>
    </row>
    <row r="118" spans="1:9" ht="99" customHeight="1">
      <c r="A118" s="524" t="s">
        <v>588</v>
      </c>
      <c r="B118" s="512" t="s">
        <v>576</v>
      </c>
      <c r="C118" s="512" t="s">
        <v>577</v>
      </c>
      <c r="D118" s="512" t="s">
        <v>578</v>
      </c>
      <c r="E118" s="513" t="s">
        <v>574</v>
      </c>
      <c r="F118" s="513" t="s">
        <v>575</v>
      </c>
      <c r="G118" s="514"/>
      <c r="H118" s="515">
        <v>10</v>
      </c>
      <c r="I118" s="516">
        <f>G118*H118</f>
        <v>0</v>
      </c>
    </row>
    <row r="119" spans="1:9" ht="28.05" customHeight="1">
      <c r="A119" s="809" t="s">
        <v>184</v>
      </c>
      <c r="B119" s="810"/>
      <c r="C119" s="810"/>
      <c r="D119" s="810"/>
      <c r="E119" s="810"/>
      <c r="F119" s="810"/>
      <c r="G119" s="810"/>
      <c r="H119" s="811"/>
      <c r="I119" s="526">
        <f>G119*H119</f>
        <v>0</v>
      </c>
    </row>
    <row r="120" spans="1:9" ht="28.05" customHeight="1">
      <c r="A120" s="812" t="s">
        <v>474</v>
      </c>
      <c r="B120" s="812"/>
      <c r="C120" s="812"/>
      <c r="D120" s="812"/>
      <c r="E120" s="812"/>
      <c r="F120" s="812"/>
      <c r="G120" s="812"/>
      <c r="H120" s="812"/>
      <c r="I120" s="540">
        <f>SUM(I116:I119)/2.5</f>
        <v>0</v>
      </c>
    </row>
    <row r="121" spans="1:9" ht="28.05" customHeight="1">
      <c r="A121" s="812" t="s">
        <v>475</v>
      </c>
      <c r="B121" s="812"/>
      <c r="C121" s="812"/>
      <c r="D121" s="812"/>
      <c r="E121" s="812"/>
      <c r="F121" s="812"/>
      <c r="G121" s="812"/>
      <c r="H121" s="812"/>
      <c r="I121" s="540">
        <f>I120*50/100</f>
        <v>0</v>
      </c>
    </row>
    <row r="122" spans="1:9" ht="28.05" customHeight="1">
      <c r="A122" s="557"/>
      <c r="B122" s="557"/>
      <c r="C122" s="557"/>
      <c r="D122" s="557"/>
      <c r="E122" s="557"/>
      <c r="F122" s="557"/>
      <c r="G122" s="557"/>
      <c r="H122" s="557"/>
      <c r="I122" s="557"/>
    </row>
    <row r="123" spans="1:9" ht="47.4" customHeight="1">
      <c r="A123" s="459" t="s">
        <v>478</v>
      </c>
      <c r="B123" s="295">
        <v>0.5</v>
      </c>
      <c r="C123" s="73" t="s">
        <v>524</v>
      </c>
      <c r="D123" s="73"/>
      <c r="E123" s="73"/>
      <c r="F123" s="73"/>
      <c r="G123" s="73"/>
      <c r="H123" s="73"/>
      <c r="I123" s="74"/>
    </row>
    <row r="124" spans="1:9" ht="79.2" customHeight="1">
      <c r="A124" s="517" t="s">
        <v>545</v>
      </c>
      <c r="B124" s="518" t="s">
        <v>455</v>
      </c>
      <c r="C124" s="518" t="s">
        <v>456</v>
      </c>
      <c r="D124" s="518" t="s">
        <v>457</v>
      </c>
      <c r="E124" s="519" t="s">
        <v>525</v>
      </c>
      <c r="F124" s="519" t="s">
        <v>248</v>
      </c>
      <c r="G124" s="520">
        <v>5</v>
      </c>
      <c r="H124" s="521">
        <v>20</v>
      </c>
      <c r="I124" s="522">
        <f>G124*H124</f>
        <v>100</v>
      </c>
    </row>
    <row r="125" spans="1:9" ht="60.6" customHeight="1">
      <c r="A125" s="523" t="s">
        <v>546</v>
      </c>
      <c r="B125" s="518" t="s">
        <v>451</v>
      </c>
      <c r="C125" s="518" t="s">
        <v>452</v>
      </c>
      <c r="D125" s="518" t="s">
        <v>309</v>
      </c>
      <c r="E125" s="518" t="s">
        <v>448</v>
      </c>
      <c r="F125" s="518" t="s">
        <v>449</v>
      </c>
      <c r="G125" s="520">
        <v>5</v>
      </c>
      <c r="H125" s="521">
        <v>20</v>
      </c>
      <c r="I125" s="522">
        <f>G125*H125</f>
        <v>100</v>
      </c>
    </row>
    <row r="126" spans="1:9" ht="97.8" customHeight="1">
      <c r="A126" s="524" t="s">
        <v>589</v>
      </c>
      <c r="B126" s="512" t="s">
        <v>576</v>
      </c>
      <c r="C126" s="512" t="s">
        <v>577</v>
      </c>
      <c r="D126" s="512" t="s">
        <v>578</v>
      </c>
      <c r="E126" s="513" t="s">
        <v>574</v>
      </c>
      <c r="F126" s="513" t="s">
        <v>575</v>
      </c>
      <c r="G126" s="514">
        <v>5</v>
      </c>
      <c r="H126" s="515">
        <v>10</v>
      </c>
      <c r="I126" s="516">
        <f>G126*H126</f>
        <v>50</v>
      </c>
    </row>
    <row r="127" spans="1:9" ht="28.05" customHeight="1">
      <c r="A127" s="809" t="s">
        <v>184</v>
      </c>
      <c r="B127" s="810"/>
      <c r="C127" s="810"/>
      <c r="D127" s="810"/>
      <c r="E127" s="810"/>
      <c r="F127" s="810"/>
      <c r="G127" s="810"/>
      <c r="H127" s="811"/>
      <c r="I127" s="526">
        <f>SUM(I124:I126)/2.5</f>
        <v>100</v>
      </c>
    </row>
    <row r="128" spans="1:9" ht="28.05" customHeight="1">
      <c r="A128" s="812" t="s">
        <v>474</v>
      </c>
      <c r="B128" s="812"/>
      <c r="C128" s="812"/>
      <c r="D128" s="812"/>
      <c r="E128" s="812"/>
      <c r="F128" s="812"/>
      <c r="G128" s="812"/>
      <c r="H128" s="812"/>
      <c r="I128" s="540">
        <f>I127*50/100</f>
        <v>50</v>
      </c>
    </row>
    <row r="129" spans="1:9" ht="28.05" customHeight="1">
      <c r="A129" s="812" t="s">
        <v>475</v>
      </c>
      <c r="B129" s="812"/>
      <c r="C129" s="812"/>
      <c r="D129" s="812"/>
      <c r="E129" s="812"/>
      <c r="F129" s="812"/>
      <c r="G129" s="812"/>
      <c r="H129" s="812"/>
      <c r="I129" s="540">
        <f>I128*20/50</f>
        <v>20</v>
      </c>
    </row>
    <row r="130" spans="1:9" ht="28.05" customHeight="1">
      <c r="A130" s="557"/>
      <c r="B130" s="557"/>
      <c r="C130" s="557"/>
      <c r="D130" s="557"/>
      <c r="E130" s="557"/>
      <c r="F130" s="557"/>
      <c r="G130" s="557"/>
      <c r="H130" s="557"/>
      <c r="I130" s="557"/>
    </row>
    <row r="131" spans="1:9" ht="49.8" customHeight="1">
      <c r="A131" s="459" t="s">
        <v>479</v>
      </c>
      <c r="B131" s="295">
        <v>0.5</v>
      </c>
      <c r="C131" s="73"/>
      <c r="D131" s="73"/>
      <c r="E131" s="73"/>
      <c r="F131" s="73"/>
      <c r="G131" s="73"/>
      <c r="H131" s="73"/>
      <c r="I131" s="74"/>
    </row>
    <row r="132" spans="1:9" ht="41.4" customHeight="1">
      <c r="A132" s="517" t="s">
        <v>510</v>
      </c>
      <c r="B132" s="519" t="s">
        <v>511</v>
      </c>
      <c r="C132" s="519" t="s">
        <v>209</v>
      </c>
      <c r="D132" s="519" t="s">
        <v>210</v>
      </c>
      <c r="E132" s="519" t="s">
        <v>211</v>
      </c>
      <c r="F132" s="519" t="s">
        <v>212</v>
      </c>
      <c r="G132" s="520"/>
      <c r="H132" s="521">
        <v>15</v>
      </c>
      <c r="I132" s="522">
        <f>G132*H132</f>
        <v>0</v>
      </c>
    </row>
    <row r="133" spans="1:9" ht="41.4" customHeight="1">
      <c r="A133" s="523" t="s">
        <v>512</v>
      </c>
      <c r="B133" s="518" t="s">
        <v>213</v>
      </c>
      <c r="C133" s="518" t="s">
        <v>214</v>
      </c>
      <c r="D133" s="518" t="s">
        <v>215</v>
      </c>
      <c r="E133" s="518" t="s">
        <v>216</v>
      </c>
      <c r="F133" s="518" t="s">
        <v>217</v>
      </c>
      <c r="G133" s="520"/>
      <c r="H133" s="521">
        <v>10</v>
      </c>
      <c r="I133" s="522">
        <f t="shared" ref="I133:I135" si="8">G133*H133</f>
        <v>0</v>
      </c>
    </row>
    <row r="134" spans="1:9" ht="42" customHeight="1">
      <c r="A134" s="524" t="s">
        <v>513</v>
      </c>
      <c r="B134" s="525" t="s">
        <v>515</v>
      </c>
      <c r="C134" s="525" t="s">
        <v>516</v>
      </c>
      <c r="D134" s="525" t="s">
        <v>517</v>
      </c>
      <c r="E134" s="525" t="s">
        <v>590</v>
      </c>
      <c r="F134" s="525" t="s">
        <v>591</v>
      </c>
      <c r="G134" s="514"/>
      <c r="H134" s="515">
        <v>15</v>
      </c>
      <c r="I134" s="516">
        <f t="shared" si="8"/>
        <v>0</v>
      </c>
    </row>
    <row r="135" spans="1:9" ht="41.4" customHeight="1">
      <c r="A135" s="511" t="s">
        <v>519</v>
      </c>
      <c r="B135" s="513" t="s">
        <v>514</v>
      </c>
      <c r="C135" s="513" t="s">
        <v>515</v>
      </c>
      <c r="D135" s="513" t="s">
        <v>516</v>
      </c>
      <c r="E135" s="513" t="s">
        <v>517</v>
      </c>
      <c r="F135" s="513" t="s">
        <v>518</v>
      </c>
      <c r="G135" s="514"/>
      <c r="H135" s="515">
        <v>10</v>
      </c>
      <c r="I135" s="516">
        <f t="shared" si="8"/>
        <v>0</v>
      </c>
    </row>
    <row r="136" spans="1:9" ht="28.05" customHeight="1">
      <c r="A136" s="809" t="s">
        <v>184</v>
      </c>
      <c r="B136" s="810"/>
      <c r="C136" s="810"/>
      <c r="D136" s="810"/>
      <c r="E136" s="810"/>
      <c r="F136" s="810"/>
      <c r="G136" s="810"/>
      <c r="H136" s="811"/>
      <c r="I136" s="526">
        <f>SUM(I132:I135)/2.5</f>
        <v>0</v>
      </c>
    </row>
    <row r="137" spans="1:9" ht="28.05" customHeight="1">
      <c r="A137" s="812" t="s">
        <v>474</v>
      </c>
      <c r="B137" s="812"/>
      <c r="C137" s="812"/>
      <c r="D137" s="812"/>
      <c r="E137" s="812"/>
      <c r="F137" s="812"/>
      <c r="G137" s="812"/>
      <c r="H137" s="812"/>
      <c r="I137" s="540">
        <f>I136*50/100</f>
        <v>0</v>
      </c>
    </row>
    <row r="138" spans="1:9" ht="28.05" customHeight="1">
      <c r="A138" s="812" t="s">
        <v>475</v>
      </c>
      <c r="B138" s="812"/>
      <c r="C138" s="812"/>
      <c r="D138" s="812"/>
      <c r="E138" s="812"/>
      <c r="F138" s="812"/>
      <c r="G138" s="812"/>
      <c r="H138" s="812"/>
      <c r="I138" s="540">
        <f>I137*20/50</f>
        <v>0</v>
      </c>
    </row>
    <row r="139" spans="1:9" ht="28.05" customHeight="1">
      <c r="A139" s="557"/>
      <c r="B139" s="557"/>
      <c r="C139" s="557"/>
      <c r="D139" s="557"/>
      <c r="E139" s="557"/>
      <c r="F139" s="557"/>
      <c r="G139" s="557"/>
      <c r="H139" s="557"/>
      <c r="I139" s="557"/>
    </row>
    <row r="140" spans="1:9" ht="28.05" customHeight="1">
      <c r="A140" s="890" t="s">
        <v>526</v>
      </c>
      <c r="B140" s="295">
        <v>0.1</v>
      </c>
      <c r="C140" s="891"/>
      <c r="D140" s="891"/>
      <c r="E140" s="891"/>
      <c r="F140" s="891"/>
      <c r="G140" s="891"/>
      <c r="H140" s="891"/>
      <c r="I140" s="891"/>
    </row>
    <row r="141" spans="1:9" ht="193.2" customHeight="1">
      <c r="A141" s="524" t="s">
        <v>527</v>
      </c>
      <c r="B141" s="525" t="s">
        <v>528</v>
      </c>
      <c r="C141" s="525" t="s">
        <v>529</v>
      </c>
      <c r="D141" s="525" t="s">
        <v>569</v>
      </c>
      <c r="E141" s="525" t="s">
        <v>530</v>
      </c>
      <c r="F141" s="525" t="s">
        <v>531</v>
      </c>
      <c r="G141" s="514">
        <v>5</v>
      </c>
      <c r="H141" s="515">
        <v>6</v>
      </c>
      <c r="I141" s="516">
        <f>G141*H141</f>
        <v>30</v>
      </c>
    </row>
    <row r="142" spans="1:9" ht="80.400000000000006" customHeight="1">
      <c r="A142" s="524" t="s">
        <v>532</v>
      </c>
      <c r="B142" s="525" t="s">
        <v>533</v>
      </c>
      <c r="C142" s="525" t="s">
        <v>534</v>
      </c>
      <c r="D142" s="525" t="s">
        <v>535</v>
      </c>
      <c r="E142" s="525" t="s">
        <v>536</v>
      </c>
      <c r="F142" s="525" t="s">
        <v>537</v>
      </c>
      <c r="G142" s="514">
        <v>5</v>
      </c>
      <c r="H142" s="515">
        <v>4</v>
      </c>
      <c r="I142" s="516">
        <f>G142*H142</f>
        <v>20</v>
      </c>
    </row>
    <row r="143" spans="1:9" ht="28.05" customHeight="1">
      <c r="A143" s="892" t="s">
        <v>184</v>
      </c>
      <c r="B143" s="892"/>
      <c r="C143" s="892"/>
      <c r="D143" s="892"/>
      <c r="E143" s="892"/>
      <c r="F143" s="892"/>
      <c r="G143" s="892"/>
      <c r="H143" s="892"/>
      <c r="I143" s="526">
        <f>SUM(I141:I142)/0.5</f>
        <v>100</v>
      </c>
    </row>
    <row r="144" spans="1:9" ht="28.05" customHeight="1">
      <c r="A144" s="812" t="s">
        <v>312</v>
      </c>
      <c r="B144" s="812"/>
      <c r="C144" s="812"/>
      <c r="D144" s="812"/>
      <c r="E144" s="812"/>
      <c r="F144" s="812"/>
      <c r="G144" s="812"/>
      <c r="H144" s="812"/>
      <c r="I144" s="540">
        <f>I143*10/100</f>
        <v>10</v>
      </c>
    </row>
    <row r="145" spans="1:9" ht="28.05" customHeight="1">
      <c r="A145" s="812" t="s">
        <v>345</v>
      </c>
      <c r="B145" s="812"/>
      <c r="C145" s="812"/>
      <c r="D145" s="812"/>
      <c r="E145" s="812"/>
      <c r="F145" s="812"/>
      <c r="G145" s="812"/>
      <c r="H145" s="812"/>
      <c r="I145" s="540">
        <f>I144*4/10</f>
        <v>4</v>
      </c>
    </row>
  </sheetData>
  <mergeCells count="71">
    <mergeCell ref="A143:H143"/>
    <mergeCell ref="A144:H144"/>
    <mergeCell ref="A145:H145"/>
    <mergeCell ref="A6:I6"/>
    <mergeCell ref="A127:H127"/>
    <mergeCell ref="A128:H128"/>
    <mergeCell ref="A129:H129"/>
    <mergeCell ref="A136:H136"/>
    <mergeCell ref="A137:H137"/>
    <mergeCell ref="A138:H138"/>
    <mergeCell ref="A111:H111"/>
    <mergeCell ref="A112:H112"/>
    <mergeCell ref="A113:H113"/>
    <mergeCell ref="A119:H119"/>
    <mergeCell ref="A120:H120"/>
    <mergeCell ref="A121:H121"/>
    <mergeCell ref="A93:H93"/>
    <mergeCell ref="A94:H94"/>
    <mergeCell ref="A96:I96"/>
    <mergeCell ref="A102:H102"/>
    <mergeCell ref="A103:H103"/>
    <mergeCell ref="A104:H104"/>
    <mergeCell ref="A78:F78"/>
    <mergeCell ref="G78:I78"/>
    <mergeCell ref="A81:H81"/>
    <mergeCell ref="A82:H82"/>
    <mergeCell ref="G84:H84"/>
    <mergeCell ref="A92:H92"/>
    <mergeCell ref="A69:H69"/>
    <mergeCell ref="A70:H70"/>
    <mergeCell ref="A72:F72"/>
    <mergeCell ref="G72:I72"/>
    <mergeCell ref="A75:H75"/>
    <mergeCell ref="A76:H76"/>
    <mergeCell ref="G57:H57"/>
    <mergeCell ref="A58:F58"/>
    <mergeCell ref="G58:I58"/>
    <mergeCell ref="A62:H62"/>
    <mergeCell ref="A63:H63"/>
    <mergeCell ref="A66:F66"/>
    <mergeCell ref="G66:I66"/>
    <mergeCell ref="A45:H45"/>
    <mergeCell ref="A46:H46"/>
    <mergeCell ref="A48:F48"/>
    <mergeCell ref="G48:I48"/>
    <mergeCell ref="A52:H52"/>
    <mergeCell ref="A53:H53"/>
    <mergeCell ref="A33:F33"/>
    <mergeCell ref="G33:I33"/>
    <mergeCell ref="A37:H37"/>
    <mergeCell ref="A38:H38"/>
    <mergeCell ref="A41:F41"/>
    <mergeCell ref="G41:I41"/>
    <mergeCell ref="A14:H14"/>
    <mergeCell ref="A15:H15"/>
    <mergeCell ref="A26:F26"/>
    <mergeCell ref="G26:I26"/>
    <mergeCell ref="A30:H30"/>
    <mergeCell ref="A31:H31"/>
    <mergeCell ref="A7:A8"/>
    <mergeCell ref="B7:F7"/>
    <mergeCell ref="A9:F9"/>
    <mergeCell ref="G9:I9"/>
    <mergeCell ref="A1:I1"/>
    <mergeCell ref="A2:I2"/>
    <mergeCell ref="B3:C3"/>
    <mergeCell ref="E3:F3"/>
    <mergeCell ref="H3:I3"/>
    <mergeCell ref="B4:C4"/>
    <mergeCell ref="E4:F4"/>
    <mergeCell ref="H4:I4"/>
  </mergeCells>
  <dataValidations count="1">
    <dataValidation type="decimal" operator="lessThan" allowBlank="1" showInputMessage="1" showErrorMessage="1" sqref="B97 B140 B106 B115 B123 B131">
      <formula1>16</formula1>
    </dataValidation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92"/>
  <sheetViews>
    <sheetView tabSelected="1" view="pageBreakPreview" topLeftCell="A22" zoomScaleSheetLayoutView="100" workbookViewId="0">
      <selection activeCell="H24" sqref="H24"/>
    </sheetView>
  </sheetViews>
  <sheetFormatPr defaultColWidth="10.33203125" defaultRowHeight="13.8"/>
  <cols>
    <col min="1" max="1" width="25.33203125" style="31" customWidth="1"/>
    <col min="2" max="6" width="17.88671875" style="39" customWidth="1"/>
    <col min="7" max="9" width="8.6640625" style="39" customWidth="1"/>
    <col min="10" max="16384" width="10.33203125" style="31"/>
  </cols>
  <sheetData>
    <row r="1" spans="1:9" ht="24" customHeight="1">
      <c r="A1" s="33"/>
      <c r="B1" s="859" t="s">
        <v>222</v>
      </c>
      <c r="C1" s="860"/>
      <c r="D1" s="860"/>
      <c r="E1" s="861"/>
      <c r="F1" s="59" t="s">
        <v>100</v>
      </c>
      <c r="G1" s="60"/>
      <c r="H1" s="60"/>
      <c r="I1" s="41"/>
    </row>
    <row r="2" spans="1:9" ht="24" customHeight="1">
      <c r="A2" s="33"/>
      <c r="B2" s="852" t="s">
        <v>340</v>
      </c>
      <c r="C2" s="853"/>
      <c r="D2" s="853"/>
      <c r="E2" s="853"/>
      <c r="F2" s="854"/>
      <c r="G2" s="61"/>
      <c r="H2" s="61"/>
      <c r="I2" s="41"/>
    </row>
    <row r="3" spans="1:9" ht="24" customHeight="1">
      <c r="A3" s="34"/>
      <c r="B3" s="862" t="s">
        <v>96</v>
      </c>
      <c r="C3" s="863"/>
      <c r="D3" s="863"/>
      <c r="E3" s="864"/>
      <c r="F3" s="289">
        <f>'2.ข้อตกลงและการประเมินผล'!I15</f>
        <v>15</v>
      </c>
      <c r="G3" s="62"/>
      <c r="H3" s="60"/>
      <c r="I3" s="41"/>
    </row>
    <row r="4" spans="1:9" s="32" customFormat="1" ht="24" customHeight="1">
      <c r="A4" s="34"/>
      <c r="B4" s="862" t="s">
        <v>93</v>
      </c>
      <c r="C4" s="863"/>
      <c r="D4" s="863"/>
      <c r="E4" s="864"/>
      <c r="F4" s="289">
        <f>'2.ข้อตกลงและการประเมินผล'!I23</f>
        <v>0</v>
      </c>
      <c r="G4" s="60"/>
      <c r="H4" s="308"/>
      <c r="I4" s="70"/>
    </row>
    <row r="5" spans="1:9" ht="24" customHeight="1">
      <c r="A5" s="34"/>
      <c r="B5" s="862" t="s">
        <v>185</v>
      </c>
      <c r="C5" s="863"/>
      <c r="D5" s="863"/>
      <c r="E5" s="864"/>
      <c r="F5" s="289">
        <f>'2.ข้อตกลงและการประเมินผล'!I31</f>
        <v>10</v>
      </c>
      <c r="G5" s="60"/>
      <c r="H5" s="70"/>
      <c r="I5" s="70"/>
    </row>
    <row r="6" spans="1:9" ht="24" customHeight="1">
      <c r="A6" s="34"/>
      <c r="B6" s="842" t="s">
        <v>187</v>
      </c>
      <c r="C6" s="843"/>
      <c r="D6" s="843"/>
      <c r="E6" s="844"/>
      <c r="F6" s="289">
        <f>'2.ข้อตกลงและการประเมินผล'!I36</f>
        <v>10</v>
      </c>
      <c r="G6" s="60"/>
      <c r="H6" s="70"/>
      <c r="I6" s="70"/>
    </row>
    <row r="7" spans="1:9" ht="40.5" customHeight="1">
      <c r="A7" s="34"/>
      <c r="B7" s="842" t="s">
        <v>189</v>
      </c>
      <c r="C7" s="843"/>
      <c r="D7" s="843"/>
      <c r="E7" s="844"/>
      <c r="F7" s="289">
        <f>'2.ข้อตกลงและการประเมินผล'!I43</f>
        <v>5</v>
      </c>
      <c r="G7" s="62"/>
      <c r="H7" s="308"/>
      <c r="I7" s="70"/>
    </row>
    <row r="8" spans="1:9" ht="24.75" customHeight="1">
      <c r="A8" s="34"/>
      <c r="B8" s="857" t="s">
        <v>349</v>
      </c>
      <c r="C8" s="858"/>
      <c r="D8" s="858"/>
      <c r="E8" s="858"/>
      <c r="F8" s="289">
        <f>SUM(F3:F7)</f>
        <v>40</v>
      </c>
      <c r="G8" s="62"/>
      <c r="H8" s="308"/>
      <c r="I8" s="70"/>
    </row>
    <row r="9" spans="1:9" ht="24" customHeight="1">
      <c r="A9" s="34"/>
      <c r="B9" s="852" t="s">
        <v>306</v>
      </c>
      <c r="C9" s="853"/>
      <c r="D9" s="853"/>
      <c r="E9" s="853"/>
      <c r="F9" s="854"/>
      <c r="G9" s="62"/>
      <c r="H9" s="308"/>
      <c r="I9" s="70"/>
    </row>
    <row r="10" spans="1:9" ht="24" customHeight="1">
      <c r="A10" s="34"/>
      <c r="B10" s="845" t="s">
        <v>315</v>
      </c>
      <c r="C10" s="846"/>
      <c r="D10" s="846"/>
      <c r="E10" s="846"/>
      <c r="F10" s="289">
        <f>'2.ข้อตกลงและการประเมินผล'!I63</f>
        <v>8</v>
      </c>
      <c r="G10" s="62"/>
      <c r="H10" s="308"/>
      <c r="I10" s="70"/>
    </row>
    <row r="11" spans="1:9" ht="24" customHeight="1">
      <c r="A11" s="34"/>
      <c r="B11" s="845" t="s">
        <v>316</v>
      </c>
      <c r="C11" s="846"/>
      <c r="D11" s="846"/>
      <c r="E11" s="846"/>
      <c r="F11" s="289">
        <f>'2.ข้อตกลงและการประเมินผล'!I70</f>
        <v>4</v>
      </c>
      <c r="G11" s="62"/>
      <c r="H11" s="308"/>
      <c r="I11" s="70"/>
    </row>
    <row r="12" spans="1:9" ht="24" customHeight="1">
      <c r="A12" s="34"/>
      <c r="B12" s="845" t="s">
        <v>317</v>
      </c>
      <c r="C12" s="846"/>
      <c r="D12" s="846"/>
      <c r="E12" s="846"/>
      <c r="F12" s="289">
        <f>'2.ข้อตกลงและการประเมินผล'!I76</f>
        <v>4</v>
      </c>
      <c r="G12" s="62"/>
      <c r="H12" s="308"/>
      <c r="I12" s="70"/>
    </row>
    <row r="13" spans="1:9" ht="24" customHeight="1">
      <c r="A13" s="34"/>
      <c r="B13" s="855" t="s">
        <v>319</v>
      </c>
      <c r="C13" s="856"/>
      <c r="D13" s="856"/>
      <c r="E13" s="856"/>
      <c r="F13" s="289">
        <f>'2.ข้อตกลงและการประเมินผล'!I82</f>
        <v>4</v>
      </c>
      <c r="G13" s="62"/>
      <c r="H13" s="308"/>
      <c r="I13" s="70"/>
    </row>
    <row r="14" spans="1:9" ht="24" customHeight="1">
      <c r="A14" s="34"/>
      <c r="B14" s="857" t="s">
        <v>350</v>
      </c>
      <c r="C14" s="858"/>
      <c r="D14" s="858"/>
      <c r="E14" s="858"/>
      <c r="F14" s="289">
        <f>SUM(F10:F13)</f>
        <v>20</v>
      </c>
      <c r="G14" s="62"/>
      <c r="H14" s="308"/>
      <c r="I14" s="70"/>
    </row>
    <row r="15" spans="1:9" ht="24" customHeight="1">
      <c r="A15" s="34"/>
      <c r="B15" s="852" t="s">
        <v>342</v>
      </c>
      <c r="C15" s="853"/>
      <c r="D15" s="853"/>
      <c r="E15" s="853"/>
      <c r="F15" s="854"/>
      <c r="G15" s="62"/>
      <c r="H15" s="308"/>
      <c r="I15" s="70"/>
    </row>
    <row r="16" spans="1:9" ht="24" customHeight="1">
      <c r="A16" s="35"/>
      <c r="B16" s="842" t="s">
        <v>329</v>
      </c>
      <c r="C16" s="843"/>
      <c r="D16" s="843"/>
      <c r="E16" s="843"/>
      <c r="F16" s="844"/>
      <c r="G16" s="63"/>
      <c r="H16" s="63"/>
      <c r="I16" s="42"/>
    </row>
    <row r="17" spans="1:9" ht="24" customHeight="1">
      <c r="A17" s="34"/>
      <c r="B17" s="850" t="s">
        <v>330</v>
      </c>
      <c r="C17" s="851"/>
      <c r="D17" s="851"/>
      <c r="E17" s="582">
        <f>'2.ข้อตกลงและการประเมินผล'!B86</f>
        <v>0.4</v>
      </c>
      <c r="F17" s="583">
        <f>'2.ข้อตกลงและการประเมินผล'!I94</f>
        <v>16</v>
      </c>
      <c r="G17" s="462"/>
      <c r="H17" s="463"/>
      <c r="I17" s="463"/>
    </row>
    <row r="18" spans="1:9" ht="24" customHeight="1">
      <c r="A18" s="34"/>
      <c r="B18" s="847" t="s">
        <v>583</v>
      </c>
      <c r="C18" s="848"/>
      <c r="D18" s="848"/>
      <c r="E18" s="848"/>
      <c r="F18" s="849"/>
      <c r="G18" s="462"/>
      <c r="H18" s="463"/>
      <c r="I18" s="463"/>
    </row>
    <row r="19" spans="1:9" ht="24" customHeight="1">
      <c r="A19" s="34"/>
      <c r="B19" s="862" t="s">
        <v>579</v>
      </c>
      <c r="C19" s="863"/>
      <c r="D19" s="863"/>
      <c r="E19" s="582">
        <f>'2.ข้อตกลงและการประเมินผล'!B97</f>
        <v>0.5</v>
      </c>
      <c r="F19" s="583">
        <f>'2.ข้อตกลงและการประเมินผล'!I104</f>
        <v>0</v>
      </c>
      <c r="G19" s="460"/>
      <c r="H19" s="461"/>
      <c r="I19" s="461"/>
    </row>
    <row r="20" spans="1:9" ht="24" customHeight="1">
      <c r="A20" s="34"/>
      <c r="B20" s="878" t="s">
        <v>476</v>
      </c>
      <c r="C20" s="879"/>
      <c r="D20" s="879"/>
      <c r="E20" s="584">
        <f>'2.ข้อตกลงและการประเมินผล'!B106</f>
        <v>0.5</v>
      </c>
      <c r="F20" s="583">
        <f>'2.ข้อตกลงและการประเมินผล'!I113</f>
        <v>0</v>
      </c>
      <c r="G20" s="460"/>
      <c r="H20" s="461"/>
      <c r="I20" s="461"/>
    </row>
    <row r="21" spans="1:9" ht="24" customHeight="1">
      <c r="A21" s="34"/>
      <c r="B21" s="880" t="s">
        <v>580</v>
      </c>
      <c r="C21" s="881"/>
      <c r="D21" s="881"/>
      <c r="E21" s="584">
        <f>'2.ข้อตกลงและการประเมินผล'!B115</f>
        <v>0.5</v>
      </c>
      <c r="F21" s="583">
        <f>'2.ข้อตกลงและการประเมินผล'!I121</f>
        <v>0</v>
      </c>
      <c r="G21" s="460"/>
      <c r="H21" s="461"/>
      <c r="I21" s="461"/>
    </row>
    <row r="22" spans="1:9" ht="24" customHeight="1">
      <c r="A22" s="34"/>
      <c r="B22" s="880" t="s">
        <v>581</v>
      </c>
      <c r="C22" s="881"/>
      <c r="D22" s="881"/>
      <c r="E22" s="584">
        <f>'2.ข้อตกลงและการประเมินผล'!B123</f>
        <v>0.5</v>
      </c>
      <c r="F22" s="583">
        <f>'2.ข้อตกลงและการประเมินผล'!I129</f>
        <v>20</v>
      </c>
      <c r="G22" s="460"/>
      <c r="H22" s="461"/>
      <c r="I22" s="461"/>
    </row>
    <row r="23" spans="1:9" ht="24" customHeight="1">
      <c r="A23" s="34"/>
      <c r="B23" s="880" t="s">
        <v>582</v>
      </c>
      <c r="C23" s="881"/>
      <c r="D23" s="881"/>
      <c r="E23" s="584">
        <f>'2.ข้อตกลงและการประเมินผล'!B131</f>
        <v>0.5</v>
      </c>
      <c r="F23" s="583">
        <f>'2.ข้อตกลงและการประเมินผล'!I138</f>
        <v>0</v>
      </c>
      <c r="G23" s="460"/>
      <c r="H23" s="461"/>
      <c r="I23" s="461"/>
    </row>
    <row r="24" spans="1:9" ht="24" customHeight="1">
      <c r="A24" s="34"/>
      <c r="B24" s="862" t="s">
        <v>584</v>
      </c>
      <c r="C24" s="863"/>
      <c r="D24" s="863"/>
      <c r="E24" s="584">
        <f>'2.ข้อตกลงและการประเมินผล'!B140</f>
        <v>0.1</v>
      </c>
      <c r="F24" s="583">
        <f>'2.ข้อตกลงและการประเมินผล'!I145</f>
        <v>4</v>
      </c>
      <c r="G24" s="460"/>
      <c r="H24" s="461"/>
      <c r="I24" s="461"/>
    </row>
    <row r="25" spans="1:9" ht="24" customHeight="1">
      <c r="A25" s="34"/>
      <c r="B25" s="871" t="s">
        <v>351</v>
      </c>
      <c r="C25" s="872"/>
      <c r="D25" s="872"/>
      <c r="E25" s="872"/>
      <c r="F25" s="64">
        <f>SUM(F17,F19:F24)</f>
        <v>40</v>
      </c>
      <c r="G25" s="460"/>
      <c r="H25" s="461"/>
      <c r="I25" s="461"/>
    </row>
    <row r="26" spans="1:9" ht="24" customHeight="1">
      <c r="A26" s="34"/>
      <c r="B26" s="871" t="s">
        <v>348</v>
      </c>
      <c r="C26" s="872"/>
      <c r="D26" s="872"/>
      <c r="E26" s="876"/>
      <c r="F26" s="64">
        <f>SUM(F8,F14,F25)</f>
        <v>100</v>
      </c>
      <c r="G26" s="458"/>
      <c r="H26" s="458"/>
      <c r="I26" s="458"/>
    </row>
    <row r="27" spans="1:9" ht="24" customHeight="1">
      <c r="A27" s="34"/>
      <c r="B27" s="871" t="s">
        <v>367</v>
      </c>
      <c r="C27" s="872"/>
      <c r="D27" s="872"/>
      <c r="E27" s="872"/>
      <c r="F27" s="64">
        <f>F26*80/100</f>
        <v>80</v>
      </c>
      <c r="G27" s="458"/>
      <c r="H27" s="458"/>
      <c r="I27" s="458"/>
    </row>
    <row r="28" spans="1:9" ht="24" customHeight="1">
      <c r="A28" s="34"/>
      <c r="B28" s="873" t="s">
        <v>368</v>
      </c>
      <c r="C28" s="874"/>
      <c r="D28" s="874"/>
      <c r="E28" s="874"/>
      <c r="F28" s="875"/>
      <c r="G28" s="60"/>
      <c r="H28" s="60"/>
    </row>
    <row r="29" spans="1:9" s="32" customFormat="1" ht="24" customHeight="1">
      <c r="A29" s="34"/>
      <c r="B29" s="871" t="s">
        <v>369</v>
      </c>
      <c r="C29" s="872"/>
      <c r="D29" s="872"/>
      <c r="E29" s="876"/>
      <c r="F29" s="373">
        <v>20</v>
      </c>
      <c r="G29" s="60"/>
      <c r="H29" s="60"/>
      <c r="I29" s="39"/>
    </row>
    <row r="30" spans="1:9" ht="24" customHeight="1">
      <c r="A30" s="34"/>
      <c r="B30" s="877" t="s">
        <v>223</v>
      </c>
      <c r="C30" s="877"/>
      <c r="D30" s="877"/>
      <c r="E30" s="877"/>
      <c r="F30" s="374">
        <f>F27+F29</f>
        <v>100</v>
      </c>
      <c r="G30" s="60"/>
      <c r="H30" s="60"/>
    </row>
    <row r="31" spans="1:9" ht="21.75" customHeight="1">
      <c r="A31" s="57"/>
      <c r="B31" s="865" t="s">
        <v>224</v>
      </c>
      <c r="C31" s="866"/>
      <c r="D31" s="866"/>
      <c r="E31" s="866"/>
      <c r="F31" s="866"/>
      <c r="G31" s="866"/>
      <c r="H31" s="867"/>
    </row>
    <row r="32" spans="1:9" ht="21.75" customHeight="1">
      <c r="A32" s="47"/>
      <c r="B32" s="868"/>
      <c r="C32" s="869"/>
      <c r="D32" s="869"/>
      <c r="E32" s="869"/>
      <c r="F32" s="869"/>
      <c r="G32" s="869"/>
      <c r="H32" s="870"/>
    </row>
    <row r="33" spans="1:9" s="37" customFormat="1" ht="21.75" customHeight="1">
      <c r="A33" s="47"/>
      <c r="B33" s="65" t="s">
        <v>225</v>
      </c>
      <c r="C33" s="66"/>
      <c r="D33" s="66"/>
      <c r="E33" s="66" t="s">
        <v>226</v>
      </c>
      <c r="F33" s="66"/>
      <c r="G33" s="66"/>
      <c r="H33" s="67"/>
      <c r="I33" s="39"/>
    </row>
    <row r="34" spans="1:9" ht="24" customHeight="1">
      <c r="A34" s="47"/>
      <c r="B34" s="65" t="s">
        <v>370</v>
      </c>
      <c r="C34" s="66"/>
      <c r="D34" s="66"/>
      <c r="E34" s="66" t="s">
        <v>235</v>
      </c>
      <c r="F34" s="66"/>
      <c r="G34" s="66"/>
      <c r="H34" s="67"/>
    </row>
    <row r="35" spans="1:9" ht="24.9" customHeight="1">
      <c r="A35" s="47"/>
      <c r="B35" s="68" t="s">
        <v>229</v>
      </c>
      <c r="C35" s="69"/>
      <c r="D35" s="69"/>
      <c r="E35" s="68" t="s">
        <v>229</v>
      </c>
      <c r="F35" s="69"/>
      <c r="G35" s="69"/>
      <c r="H35" s="67"/>
    </row>
    <row r="36" spans="1:9" ht="21.9" customHeight="1">
      <c r="B36" s="43"/>
      <c r="C36" s="44"/>
      <c r="D36" s="44"/>
      <c r="E36" s="44"/>
      <c r="F36" s="44"/>
      <c r="G36" s="44"/>
      <c r="H36" s="45"/>
    </row>
    <row r="37" spans="1:9" ht="21.9" customHeight="1">
      <c r="I37" s="46"/>
    </row>
    <row r="38" spans="1:9" ht="21.9" customHeight="1">
      <c r="A38" s="38"/>
      <c r="B38" s="865" t="s">
        <v>228</v>
      </c>
      <c r="C38" s="866"/>
      <c r="D38" s="866"/>
      <c r="E38" s="866"/>
      <c r="F38" s="866"/>
      <c r="G38" s="866"/>
      <c r="H38" s="867"/>
    </row>
    <row r="39" spans="1:9" ht="21.9" customHeight="1">
      <c r="A39" s="38"/>
      <c r="B39" s="868"/>
      <c r="C39" s="869"/>
      <c r="D39" s="869"/>
      <c r="E39" s="869"/>
      <c r="F39" s="869"/>
      <c r="G39" s="869"/>
      <c r="H39" s="870"/>
    </row>
    <row r="40" spans="1:9" ht="21.9" customHeight="1">
      <c r="A40" s="38"/>
      <c r="B40" s="65" t="s">
        <v>225</v>
      </c>
      <c r="C40" s="66"/>
      <c r="D40" s="66"/>
      <c r="E40" s="66" t="s">
        <v>226</v>
      </c>
      <c r="F40" s="66"/>
      <c r="G40" s="66"/>
      <c r="H40" s="67"/>
    </row>
    <row r="41" spans="1:9" s="32" customFormat="1" ht="21.9" customHeight="1">
      <c r="A41" s="38"/>
      <c r="B41" s="65" t="s">
        <v>370</v>
      </c>
      <c r="C41" s="66"/>
      <c r="D41" s="66"/>
      <c r="E41" s="66" t="s">
        <v>227</v>
      </c>
      <c r="F41" s="66"/>
      <c r="G41" s="66"/>
      <c r="H41" s="67"/>
      <c r="I41" s="39"/>
    </row>
    <row r="42" spans="1:9" ht="21.9" customHeight="1">
      <c r="A42" s="38"/>
      <c r="B42" s="68" t="s">
        <v>229</v>
      </c>
      <c r="C42" s="69"/>
      <c r="D42" s="69"/>
      <c r="E42" s="69" t="s">
        <v>229</v>
      </c>
      <c r="F42" s="69"/>
      <c r="G42" s="69"/>
      <c r="H42" s="67"/>
    </row>
    <row r="43" spans="1:9" ht="21.9" customHeight="1">
      <c r="A43" s="38"/>
      <c r="B43" s="290"/>
      <c r="C43" s="291"/>
      <c r="D43" s="291"/>
      <c r="E43" s="291"/>
      <c r="F43" s="291"/>
      <c r="G43" s="291"/>
      <c r="H43" s="292"/>
    </row>
    <row r="44" spans="1:9" ht="21.9" customHeight="1">
      <c r="I44" s="40"/>
    </row>
    <row r="45" spans="1:9" ht="21.9" customHeight="1">
      <c r="I45" s="40"/>
    </row>
    <row r="46" spans="1:9" s="36" customFormat="1" ht="21.9" customHeight="1">
      <c r="A46" s="31"/>
      <c r="B46" s="39"/>
      <c r="C46" s="39"/>
      <c r="D46" s="39"/>
      <c r="E46" s="39"/>
      <c r="F46" s="39"/>
      <c r="G46" s="39"/>
      <c r="H46" s="39"/>
      <c r="I46" s="40"/>
    </row>
    <row r="47" spans="1:9" ht="20.25" customHeight="1">
      <c r="I47" s="40"/>
    </row>
    <row r="48" spans="1:9" ht="21.9" customHeight="1">
      <c r="I48" s="40"/>
    </row>
    <row r="49" ht="21.9" customHeight="1"/>
    <row r="50" ht="27" customHeight="1"/>
    <row r="51" ht="22.5" customHeight="1"/>
    <row r="52" ht="26.25" customHeight="1"/>
    <row r="53" ht="21.9" customHeight="1"/>
    <row r="54" ht="21.9" customHeight="1"/>
    <row r="55" ht="21.9" customHeight="1"/>
    <row r="56" ht="21.9" customHeight="1"/>
    <row r="57" ht="21.9" customHeight="1"/>
    <row r="58" ht="21.9" customHeight="1"/>
    <row r="59" ht="21.9" customHeight="1"/>
    <row r="60" ht="21.9" customHeight="1"/>
    <row r="61" ht="21.9" customHeight="1"/>
    <row r="62" ht="21.9" customHeight="1"/>
    <row r="63" ht="21.9" customHeight="1"/>
    <row r="64" ht="21.9" customHeight="1"/>
    <row r="65" ht="21.9" customHeight="1"/>
    <row r="66" ht="21.9" customHeight="1"/>
    <row r="67" ht="21.9" customHeight="1"/>
    <row r="68" ht="21.9" customHeight="1"/>
    <row r="69" ht="21.9" customHeight="1"/>
    <row r="77" ht="24.9" customHeight="1"/>
    <row r="78" ht="24.9" customHeight="1"/>
    <row r="79" ht="24.9" customHeight="1"/>
    <row r="80" ht="24.9" customHeight="1"/>
    <row r="81" spans="1:9" ht="24.9" customHeight="1"/>
    <row r="82" spans="1:9" ht="24.9" customHeight="1"/>
    <row r="87" spans="1:9" s="38" customFormat="1" ht="24.9" customHeight="1">
      <c r="A87" s="31"/>
      <c r="B87" s="39"/>
      <c r="C87" s="39"/>
      <c r="D87" s="39"/>
      <c r="E87" s="39"/>
      <c r="F87" s="39"/>
      <c r="G87" s="39"/>
      <c r="H87" s="39"/>
      <c r="I87" s="39"/>
    </row>
    <row r="88" spans="1:9" s="38" customFormat="1" ht="24.9" customHeight="1">
      <c r="A88" s="31"/>
      <c r="B88" s="39"/>
      <c r="C88" s="39"/>
      <c r="D88" s="39"/>
      <c r="E88" s="39"/>
      <c r="F88" s="39"/>
      <c r="G88" s="39"/>
      <c r="H88" s="39"/>
      <c r="I88" s="39"/>
    </row>
    <row r="89" spans="1:9" s="38" customFormat="1" ht="24.9" customHeight="1">
      <c r="A89" s="31"/>
      <c r="B89" s="39"/>
      <c r="C89" s="39"/>
      <c r="D89" s="39"/>
      <c r="E89" s="39"/>
      <c r="F89" s="39"/>
      <c r="G89" s="39"/>
      <c r="H89" s="39"/>
      <c r="I89" s="39"/>
    </row>
    <row r="90" spans="1:9" s="38" customFormat="1" ht="24.9" customHeight="1">
      <c r="A90" s="31"/>
      <c r="B90" s="39"/>
      <c r="C90" s="39"/>
      <c r="D90" s="39"/>
      <c r="E90" s="39"/>
      <c r="F90" s="39"/>
      <c r="G90" s="39"/>
      <c r="H90" s="39"/>
      <c r="I90" s="39"/>
    </row>
    <row r="91" spans="1:9" s="38" customFormat="1" ht="24.9" customHeight="1">
      <c r="A91" s="31"/>
      <c r="B91" s="39"/>
      <c r="C91" s="39"/>
      <c r="D91" s="39"/>
      <c r="E91" s="39"/>
      <c r="F91" s="39"/>
      <c r="G91" s="39"/>
      <c r="H91" s="39"/>
      <c r="I91" s="39"/>
    </row>
    <row r="92" spans="1:9" s="38" customFormat="1" ht="24.9" customHeight="1">
      <c r="A92" s="31"/>
      <c r="B92" s="39"/>
      <c r="C92" s="39"/>
      <c r="D92" s="39"/>
      <c r="E92" s="39"/>
      <c r="F92" s="39"/>
      <c r="G92" s="39"/>
      <c r="H92" s="39"/>
      <c r="I92" s="39"/>
    </row>
  </sheetData>
  <mergeCells count="32">
    <mergeCell ref="B19:D19"/>
    <mergeCell ref="B38:H39"/>
    <mergeCell ref="B25:E25"/>
    <mergeCell ref="B28:F28"/>
    <mergeCell ref="B29:E29"/>
    <mergeCell ref="B30:E30"/>
    <mergeCell ref="B31:H32"/>
    <mergeCell ref="B26:E26"/>
    <mergeCell ref="B27:E27"/>
    <mergeCell ref="B20:D20"/>
    <mergeCell ref="B21:D21"/>
    <mergeCell ref="B22:D22"/>
    <mergeCell ref="B23:D23"/>
    <mergeCell ref="B24:D24"/>
    <mergeCell ref="B1:E1"/>
    <mergeCell ref="B2:F2"/>
    <mergeCell ref="B3:E3"/>
    <mergeCell ref="B4:E4"/>
    <mergeCell ref="B5:E5"/>
    <mergeCell ref="B6:E6"/>
    <mergeCell ref="B7:E7"/>
    <mergeCell ref="B16:F16"/>
    <mergeCell ref="B10:E10"/>
    <mergeCell ref="B18:F18"/>
    <mergeCell ref="B17:D17"/>
    <mergeCell ref="B9:F9"/>
    <mergeCell ref="B11:E11"/>
    <mergeCell ref="B13:E13"/>
    <mergeCell ref="B12:E12"/>
    <mergeCell ref="B15:F15"/>
    <mergeCell ref="B8:E8"/>
    <mergeCell ref="B14:E14"/>
  </mergeCells>
  <dataValidations count="1">
    <dataValidation type="decimal" operator="lessThan" allowBlank="1" showInputMessage="1" showErrorMessage="1" sqref="F30">
      <formula1>101.1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7"/>
  <sheetViews>
    <sheetView topLeftCell="D16" zoomScale="106" zoomScaleNormal="106" workbookViewId="0">
      <selection activeCell="D31" sqref="D31"/>
    </sheetView>
  </sheetViews>
  <sheetFormatPr defaultColWidth="9.109375" defaultRowHeight="13.2"/>
  <cols>
    <col min="1" max="1" width="17.109375" style="29" customWidth="1"/>
    <col min="2" max="4" width="9.33203125" style="29" customWidth="1"/>
    <col min="5" max="6" width="12.44140625" style="29" customWidth="1"/>
    <col min="7" max="16384" width="9.109375" style="29"/>
  </cols>
  <sheetData>
    <row r="5" spans="1:3">
      <c r="B5" s="30" t="s">
        <v>167</v>
      </c>
      <c r="C5" s="30" t="s">
        <v>168</v>
      </c>
    </row>
    <row r="6" spans="1:3">
      <c r="A6" s="30" t="s">
        <v>160</v>
      </c>
      <c r="B6" s="29">
        <v>28</v>
      </c>
      <c r="C6" s="29">
        <v>28</v>
      </c>
    </row>
    <row r="7" spans="1:3">
      <c r="A7" s="30" t="s">
        <v>161</v>
      </c>
      <c r="B7" s="29">
        <v>11.2</v>
      </c>
      <c r="C7" s="29">
        <v>11.2</v>
      </c>
    </row>
    <row r="8" spans="1:3">
      <c r="A8" s="30" t="s">
        <v>162</v>
      </c>
      <c r="B8" s="29">
        <v>5.6</v>
      </c>
      <c r="C8" s="29">
        <v>5.6</v>
      </c>
    </row>
    <row r="9" spans="1:3">
      <c r="A9" s="30" t="s">
        <v>169</v>
      </c>
      <c r="B9" s="29">
        <v>5.6</v>
      </c>
      <c r="C9" s="29">
        <v>5.6</v>
      </c>
    </row>
    <row r="10" spans="1:3">
      <c r="A10" s="30" t="s">
        <v>163</v>
      </c>
      <c r="B10" s="29">
        <v>5.6</v>
      </c>
      <c r="C10" s="29">
        <v>5.6</v>
      </c>
    </row>
    <row r="11" spans="1:3">
      <c r="A11" s="30" t="s">
        <v>164</v>
      </c>
      <c r="B11" s="29">
        <v>10</v>
      </c>
      <c r="C11" s="29">
        <v>5</v>
      </c>
    </row>
    <row r="12" spans="1:3">
      <c r="A12" s="30" t="s">
        <v>165</v>
      </c>
      <c r="B12" s="29">
        <v>10</v>
      </c>
      <c r="C12" s="29">
        <v>15</v>
      </c>
    </row>
    <row r="13" spans="1:3">
      <c r="A13" s="30" t="s">
        <v>166</v>
      </c>
      <c r="B13" s="29">
        <v>30</v>
      </c>
      <c r="C13" s="29">
        <v>30</v>
      </c>
    </row>
    <row r="18" spans="1:4" ht="26.4">
      <c r="B18" s="30" t="s">
        <v>233</v>
      </c>
      <c r="C18" s="30" t="s">
        <v>232</v>
      </c>
      <c r="D18" s="30" t="s">
        <v>231</v>
      </c>
    </row>
    <row r="19" spans="1:4">
      <c r="A19" s="30" t="s">
        <v>160</v>
      </c>
      <c r="B19" s="29">
        <v>28</v>
      </c>
      <c r="C19" s="29">
        <v>40</v>
      </c>
      <c r="D19" s="29">
        <v>50</v>
      </c>
    </row>
    <row r="20" spans="1:4">
      <c r="A20" s="30" t="s">
        <v>161</v>
      </c>
      <c r="B20" s="29">
        <v>11.2</v>
      </c>
      <c r="C20" s="29">
        <v>16</v>
      </c>
      <c r="D20" s="29">
        <v>20</v>
      </c>
    </row>
    <row r="21" spans="1:4">
      <c r="A21" s="30" t="s">
        <v>162</v>
      </c>
      <c r="B21" s="29">
        <v>5.6</v>
      </c>
      <c r="C21" s="29">
        <v>8</v>
      </c>
      <c r="D21" s="29">
        <v>10</v>
      </c>
    </row>
    <row r="22" spans="1:4">
      <c r="A22" s="30" t="s">
        <v>169</v>
      </c>
      <c r="B22" s="29">
        <v>5.6</v>
      </c>
      <c r="C22" s="29">
        <v>8</v>
      </c>
      <c r="D22" s="29">
        <v>10</v>
      </c>
    </row>
    <row r="23" spans="1:4">
      <c r="A23" s="30" t="s">
        <v>163</v>
      </c>
      <c r="B23" s="29">
        <v>5.6</v>
      </c>
      <c r="C23" s="29">
        <v>8</v>
      </c>
      <c r="D23" s="29">
        <v>10</v>
      </c>
    </row>
    <row r="24" spans="1:4">
      <c r="A24" s="30" t="s">
        <v>164</v>
      </c>
      <c r="B24" s="29">
        <v>3.5</v>
      </c>
      <c r="C24" s="29">
        <v>5</v>
      </c>
    </row>
    <row r="25" spans="1:4">
      <c r="A25" s="30" t="s">
        <v>230</v>
      </c>
      <c r="B25" s="29">
        <v>10.5</v>
      </c>
      <c r="C25" s="29">
        <v>15</v>
      </c>
    </row>
    <row r="26" spans="1:4">
      <c r="A26" s="30" t="s">
        <v>166</v>
      </c>
      <c r="B26" s="29">
        <v>30</v>
      </c>
    </row>
    <row r="27" spans="1:4">
      <c r="B27" s="29">
        <f>SUM(B19:B26)</f>
        <v>100</v>
      </c>
      <c r="C27" s="29">
        <f>SUM(C19:C26)</f>
        <v>100</v>
      </c>
      <c r="D27" s="29">
        <f>SUM(D19:D26)</f>
        <v>100</v>
      </c>
    </row>
  </sheetData>
  <pageMargins left="0.7" right="0.7" top="0.75" bottom="0.75" header="0.3" footer="0.3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</vt:i4>
      </vt:variant>
    </vt:vector>
  </HeadingPairs>
  <TitlesOfParts>
    <vt:vector size="6" baseType="lpstr">
      <vt:lpstr>1.แบบรายงานผลปฏิบัติงาน </vt:lpstr>
      <vt:lpstr>2.ข้อตกลงและการประเมินผล</vt:lpstr>
      <vt:lpstr>Sheet1</vt:lpstr>
      <vt:lpstr>3.สรุปผล</vt:lpstr>
      <vt:lpstr>วิจัย</vt:lpstr>
      <vt:lpstr>'3.สรุปผล'!Print_Area</vt:lpstr>
    </vt:vector>
  </TitlesOfParts>
  <Company>TeAm DiGiT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</dc:creator>
  <cp:lastModifiedBy>Windows User</cp:lastModifiedBy>
  <cp:lastPrinted>2021-10-01T08:48:20Z</cp:lastPrinted>
  <dcterms:created xsi:type="dcterms:W3CDTF">2011-11-17T07:41:16Z</dcterms:created>
  <dcterms:modified xsi:type="dcterms:W3CDTF">2021-10-01T08:55:40Z</dcterms:modified>
</cp:coreProperties>
</file>